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0" yWindow="-120" windowWidth="23595" windowHeight="15840" firstSheet="2" activeTab="3"/>
  </bookViews>
  <sheets>
    <sheet name="FEKVO_OSSZEHASONLITO" sheetId="12" state="hidden" r:id="rId1"/>
    <sheet name="FEKVO_TELJ_ALAP" sheetId="11" state="hidden" r:id="rId2"/>
    <sheet name="FEKVO_TVK" sheetId="10" r:id="rId3"/>
    <sheet name="JARO_TVK" sheetId="2" r:id="rId4"/>
    <sheet name="Munka1" sheetId="9" state="hidden" r:id="rId5"/>
  </sheets>
  <definedNames>
    <definedName name="_xlnm._FilterDatabase" localSheetId="1" hidden="1">FEKVO_TELJ_ALAP!$A$4:$AR$146</definedName>
    <definedName name="_xlnm._FilterDatabase" localSheetId="2" hidden="1">FEKVO_TVK!$A$3:$AH$145</definedName>
    <definedName name="_xlnm._FilterDatabase" localSheetId="3" hidden="1">JARO_TVK!$A$3:$Q$436</definedName>
    <definedName name="_xlnm.Database">#REF!</definedName>
    <definedName name="_xlnm.Print_Titles" localSheetId="2">FEKVO_TVK!$1:$3</definedName>
    <definedName name="_xlnm.Print_Titles" localSheetId="3">JARO_TVK!$1:$3</definedName>
  </definedNames>
  <calcPr calcId="125725" fullCalcOnLoad="1"/>
</workbook>
</file>

<file path=xl/calcChain.xml><?xml version="1.0" encoding="utf-8"?>
<calcChain xmlns="http://schemas.openxmlformats.org/spreadsheetml/2006/main">
  <c r="S130" i="10"/>
  <c r="G393" i="2"/>
  <c r="Y4" i="10"/>
  <c r="AB4"/>
  <c r="X5"/>
  <c r="Y5"/>
  <c r="AB5"/>
  <c r="X6"/>
  <c r="Y6"/>
  <c r="AB6"/>
  <c r="Y7"/>
  <c r="AB7"/>
  <c r="Y8"/>
  <c r="AB8"/>
  <c r="X9"/>
  <c r="Y9"/>
  <c r="AB9"/>
  <c r="Y10"/>
  <c r="AB10"/>
  <c r="X11"/>
  <c r="Y11"/>
  <c r="AB11"/>
  <c r="X12"/>
  <c r="Y12"/>
  <c r="AB12"/>
  <c r="X13"/>
  <c r="Y13"/>
  <c r="AB13"/>
  <c r="X14"/>
  <c r="Y14"/>
  <c r="AB14"/>
  <c r="X15"/>
  <c r="Y15"/>
  <c r="AB15"/>
  <c r="X16"/>
  <c r="Y16"/>
  <c r="AB16"/>
  <c r="X17"/>
  <c r="Y17"/>
  <c r="AB17"/>
  <c r="X18"/>
  <c r="Y18"/>
  <c r="AB18"/>
  <c r="Y19"/>
  <c r="AB19"/>
  <c r="X20"/>
  <c r="Y20"/>
  <c r="AB20"/>
  <c r="Y21"/>
  <c r="AB21"/>
  <c r="X22"/>
  <c r="Y22"/>
  <c r="AB22"/>
  <c r="X23"/>
  <c r="Y23"/>
  <c r="AB23"/>
  <c r="X24"/>
  <c r="Y24"/>
  <c r="AB24"/>
  <c r="X25"/>
  <c r="Y25"/>
  <c r="AB25"/>
  <c r="X26"/>
  <c r="Y26"/>
  <c r="AB26"/>
  <c r="X27"/>
  <c r="Y27"/>
  <c r="AB27"/>
  <c r="Y28"/>
  <c r="AB28"/>
  <c r="X29"/>
  <c r="Y29"/>
  <c r="AB29"/>
  <c r="X30"/>
  <c r="Y30"/>
  <c r="AB30"/>
  <c r="Y31"/>
  <c r="AB31"/>
  <c r="X32"/>
  <c r="Y32"/>
  <c r="AB32"/>
  <c r="Y33"/>
  <c r="AB33"/>
  <c r="Y34"/>
  <c r="AB34"/>
  <c r="X35"/>
  <c r="Y35"/>
  <c r="AB35"/>
  <c r="X36"/>
  <c r="Y36"/>
  <c r="AB36"/>
  <c r="Y37"/>
  <c r="AB37"/>
  <c r="X38"/>
  <c r="Y38"/>
  <c r="AB38"/>
  <c r="X39"/>
  <c r="Y39"/>
  <c r="AB39"/>
  <c r="X40"/>
  <c r="Y40"/>
  <c r="AB40"/>
  <c r="X41"/>
  <c r="Y41"/>
  <c r="AB41"/>
  <c r="X42"/>
  <c r="Y42"/>
  <c r="AB42"/>
  <c r="Y43"/>
  <c r="AB43"/>
  <c r="X44"/>
  <c r="Y44"/>
  <c r="AB44"/>
  <c r="Y45"/>
  <c r="AB45"/>
  <c r="X46"/>
  <c r="Y46"/>
  <c r="AB46"/>
  <c r="X47"/>
  <c r="Y47"/>
  <c r="AB47"/>
  <c r="X48"/>
  <c r="Y48"/>
  <c r="AB48"/>
  <c r="X49"/>
  <c r="Y49"/>
  <c r="AB49"/>
  <c r="Y50"/>
  <c r="AB50"/>
  <c r="X51"/>
  <c r="Y51"/>
  <c r="AB51"/>
  <c r="X52"/>
  <c r="Y52"/>
  <c r="AB52"/>
  <c r="Y53"/>
  <c r="AB53"/>
  <c r="Y54"/>
  <c r="AB54"/>
  <c r="X55"/>
  <c r="Y55"/>
  <c r="AB55"/>
  <c r="X56"/>
  <c r="Y56"/>
  <c r="AB56"/>
  <c r="Y57"/>
  <c r="AB57"/>
  <c r="Y58"/>
  <c r="AB58"/>
  <c r="X59"/>
  <c r="Y59"/>
  <c r="AB59"/>
  <c r="Y60"/>
  <c r="AB60"/>
  <c r="Y61"/>
  <c r="AB61"/>
  <c r="Y62"/>
  <c r="AB62"/>
  <c r="X63"/>
  <c r="Y63"/>
  <c r="AB63"/>
  <c r="Y64"/>
  <c r="AB64"/>
  <c r="Y65"/>
  <c r="AB65"/>
  <c r="Y66"/>
  <c r="AB66"/>
  <c r="Y67"/>
  <c r="AB67"/>
  <c r="X68"/>
  <c r="Y68"/>
  <c r="AB68"/>
  <c r="X69"/>
  <c r="Y69"/>
  <c r="AB69"/>
  <c r="X70"/>
  <c r="Y70"/>
  <c r="AB70"/>
  <c r="X71"/>
  <c r="Y71"/>
  <c r="AB71"/>
  <c r="Y72"/>
  <c r="AB72"/>
  <c r="X73"/>
  <c r="Y73"/>
  <c r="AB73"/>
  <c r="X74"/>
  <c r="Y74"/>
  <c r="AB74"/>
  <c r="X75"/>
  <c r="Y75"/>
  <c r="AB75"/>
  <c r="X76"/>
  <c r="Y76"/>
  <c r="AB76"/>
  <c r="Y77"/>
  <c r="AB77"/>
  <c r="X78"/>
  <c r="Y78"/>
  <c r="AB78"/>
  <c r="X79"/>
  <c r="Y79"/>
  <c r="AB79"/>
  <c r="X80"/>
  <c r="Y80"/>
  <c r="AB80"/>
  <c r="X81"/>
  <c r="Y81"/>
  <c r="AB81"/>
  <c r="X82"/>
  <c r="Y82"/>
  <c r="AB82"/>
  <c r="X83"/>
  <c r="Y83"/>
  <c r="AB83"/>
  <c r="Y84"/>
  <c r="AB84"/>
  <c r="X85"/>
  <c r="Y85"/>
  <c r="AB85"/>
  <c r="Y86"/>
  <c r="AB86"/>
  <c r="X87"/>
  <c r="Y87"/>
  <c r="AB87"/>
  <c r="X88"/>
  <c r="Y88"/>
  <c r="AB88"/>
  <c r="Y89"/>
  <c r="AB89"/>
  <c r="X90"/>
  <c r="Y90"/>
  <c r="AB90"/>
  <c r="X91"/>
  <c r="Y91"/>
  <c r="AB91"/>
  <c r="X92"/>
  <c r="Y92"/>
  <c r="AB92"/>
  <c r="X93"/>
  <c r="Y93"/>
  <c r="AB93"/>
  <c r="Y94"/>
  <c r="AB94"/>
  <c r="Y95"/>
  <c r="AB95"/>
  <c r="X96"/>
  <c r="Y96"/>
  <c r="AB96"/>
  <c r="Y97"/>
  <c r="AB97"/>
  <c r="Y98"/>
  <c r="AB98"/>
  <c r="X99"/>
  <c r="Y99"/>
  <c r="AB99"/>
  <c r="X100"/>
  <c r="Y100"/>
  <c r="AB100"/>
  <c r="X101"/>
  <c r="Y101"/>
  <c r="AB101"/>
  <c r="X102"/>
  <c r="Y102"/>
  <c r="AB102"/>
  <c r="X103"/>
  <c r="Y103"/>
  <c r="AB103"/>
  <c r="Y104"/>
  <c r="AB104"/>
  <c r="Y105"/>
  <c r="AB105"/>
  <c r="X106"/>
  <c r="Y106"/>
  <c r="AB106"/>
  <c r="X107"/>
  <c r="Y107"/>
  <c r="AB107"/>
  <c r="X108"/>
  <c r="Y108"/>
  <c r="AB108"/>
  <c r="X109"/>
  <c r="Y109"/>
  <c r="AB109"/>
  <c r="X110"/>
  <c r="Y110"/>
  <c r="AB110"/>
  <c r="X111"/>
  <c r="Y111"/>
  <c r="AB111"/>
  <c r="X112"/>
  <c r="Y112"/>
  <c r="AB112"/>
  <c r="Y113"/>
  <c r="AB113"/>
  <c r="X114"/>
  <c r="Y114"/>
  <c r="AB114"/>
  <c r="X115"/>
  <c r="Y115"/>
  <c r="AB115"/>
  <c r="X116"/>
  <c r="Y116"/>
  <c r="AB116"/>
  <c r="X117"/>
  <c r="Y117"/>
  <c r="AB117"/>
  <c r="Y118"/>
  <c r="AB118"/>
  <c r="Y119"/>
  <c r="AB119"/>
  <c r="X120"/>
  <c r="Y120"/>
  <c r="AB120"/>
  <c r="Y121"/>
  <c r="AB121"/>
  <c r="X122"/>
  <c r="Y122"/>
  <c r="AB122"/>
  <c r="X123"/>
  <c r="Y123"/>
  <c r="AB123"/>
  <c r="X124"/>
  <c r="Y124"/>
  <c r="AB124"/>
  <c r="Y125"/>
  <c r="AB125"/>
  <c r="Y126"/>
  <c r="AB126"/>
  <c r="Y127"/>
  <c r="AB127"/>
  <c r="Y128"/>
  <c r="AB128"/>
  <c r="Y129"/>
  <c r="AB129"/>
  <c r="Y130"/>
  <c r="AB130"/>
  <c r="Y131"/>
  <c r="AB131"/>
  <c r="X132"/>
  <c r="Y132"/>
  <c r="AB132"/>
  <c r="Y133"/>
  <c r="AB133"/>
  <c r="Y134"/>
  <c r="AB134"/>
  <c r="Y135"/>
  <c r="AB135"/>
  <c r="Y136"/>
  <c r="AB136"/>
  <c r="Y137"/>
  <c r="AB137"/>
  <c r="Y138"/>
  <c r="AB138"/>
  <c r="X139"/>
  <c r="Y139"/>
  <c r="AB139"/>
  <c r="Y140"/>
  <c r="AB140"/>
  <c r="Y141"/>
  <c r="AB141"/>
  <c r="Y142"/>
  <c r="AB142"/>
  <c r="Y143"/>
  <c r="AB143"/>
  <c r="Y144"/>
  <c r="AB144"/>
  <c r="AA145"/>
  <c r="AE144"/>
  <c r="AF144"/>
  <c r="AE143"/>
  <c r="AF143"/>
  <c r="AE142"/>
  <c r="AF142"/>
  <c r="AE141"/>
  <c r="AF141"/>
  <c r="AE140"/>
  <c r="AF140"/>
  <c r="AE139"/>
  <c r="AF139"/>
  <c r="AE138"/>
  <c r="AF138"/>
  <c r="AE137"/>
  <c r="AF137"/>
  <c r="AE136"/>
  <c r="AF136"/>
  <c r="AE135"/>
  <c r="AF135"/>
  <c r="AE134"/>
  <c r="AF134"/>
  <c r="AE133"/>
  <c r="AF133"/>
  <c r="AE132"/>
  <c r="AF132"/>
  <c r="AE131"/>
  <c r="AF131"/>
  <c r="AE130"/>
  <c r="AF130"/>
  <c r="AE129"/>
  <c r="AF129"/>
  <c r="AE128"/>
  <c r="AF128"/>
  <c r="AE127"/>
  <c r="AF127"/>
  <c r="AE126"/>
  <c r="AF126"/>
  <c r="AE125"/>
  <c r="AF125"/>
  <c r="AE124"/>
  <c r="AF124"/>
  <c r="AE123"/>
  <c r="AF123"/>
  <c r="AE122"/>
  <c r="AF122"/>
  <c r="AE121"/>
  <c r="AF121"/>
  <c r="AE120"/>
  <c r="AF120"/>
  <c r="AE119"/>
  <c r="AF119"/>
  <c r="AE118"/>
  <c r="AF118"/>
  <c r="AE117"/>
  <c r="AF117"/>
  <c r="AE116"/>
  <c r="AF116"/>
  <c r="AE115"/>
  <c r="AF115"/>
  <c r="AE114"/>
  <c r="AF114"/>
  <c r="AE113"/>
  <c r="AF113"/>
  <c r="AE112"/>
  <c r="AF112"/>
  <c r="AE111"/>
  <c r="AF111"/>
  <c r="AE110"/>
  <c r="AF110"/>
  <c r="AE109"/>
  <c r="AF109"/>
  <c r="AE108"/>
  <c r="AF108"/>
  <c r="AE107"/>
  <c r="AF107"/>
  <c r="AE106"/>
  <c r="AF106"/>
  <c r="AE105"/>
  <c r="AF105"/>
  <c r="AE104"/>
  <c r="AF104"/>
  <c r="AE103"/>
  <c r="AF103"/>
  <c r="AE102"/>
  <c r="AF102"/>
  <c r="AE101"/>
  <c r="AF101"/>
  <c r="AE100"/>
  <c r="AF100"/>
  <c r="AE99"/>
  <c r="AF99"/>
  <c r="AE98"/>
  <c r="AF98"/>
  <c r="AE97"/>
  <c r="AF97"/>
  <c r="AE96"/>
  <c r="AF96"/>
  <c r="AE95"/>
  <c r="AF95"/>
  <c r="AE94"/>
  <c r="AF94"/>
  <c r="AE93"/>
  <c r="AF93"/>
  <c r="AE92"/>
  <c r="AF92"/>
  <c r="AE91"/>
  <c r="AF91"/>
  <c r="AE90"/>
  <c r="AF90"/>
  <c r="AE89"/>
  <c r="AF89"/>
  <c r="AE88"/>
  <c r="AF88"/>
  <c r="AE87"/>
  <c r="AF87"/>
  <c r="AE86"/>
  <c r="AF86"/>
  <c r="AE85"/>
  <c r="AF85"/>
  <c r="AE84"/>
  <c r="AF84"/>
  <c r="AE83"/>
  <c r="AF83"/>
  <c r="AE82"/>
  <c r="AF82"/>
  <c r="AE81"/>
  <c r="AF81"/>
  <c r="AE80"/>
  <c r="AF80"/>
  <c r="AE79"/>
  <c r="AF79"/>
  <c r="AE78"/>
  <c r="AF78"/>
  <c r="AE77"/>
  <c r="AF77"/>
  <c r="AE76"/>
  <c r="AF76"/>
  <c r="AE75"/>
  <c r="AF75"/>
  <c r="AE74"/>
  <c r="AF74"/>
  <c r="AE73"/>
  <c r="AF73"/>
  <c r="AE72"/>
  <c r="AF72"/>
  <c r="AE71"/>
  <c r="AF71"/>
  <c r="AE70"/>
  <c r="AF70"/>
  <c r="AE69"/>
  <c r="AF69"/>
  <c r="AE68"/>
  <c r="AF68"/>
  <c r="AE67"/>
  <c r="AF67"/>
  <c r="AE66"/>
  <c r="AF66"/>
  <c r="AE65"/>
  <c r="AF65"/>
  <c r="AE64"/>
  <c r="AF64"/>
  <c r="AE63"/>
  <c r="AF63"/>
  <c r="AE62"/>
  <c r="AF62"/>
  <c r="AE61"/>
  <c r="AF61"/>
  <c r="AE60"/>
  <c r="AF60"/>
  <c r="AE59"/>
  <c r="AF59"/>
  <c r="AE58"/>
  <c r="AF58"/>
  <c r="AE57"/>
  <c r="AF57"/>
  <c r="AE56"/>
  <c r="AF56"/>
  <c r="AE55"/>
  <c r="AF55"/>
  <c r="AE54"/>
  <c r="AF54"/>
  <c r="AE53"/>
  <c r="AF53"/>
  <c r="AE52"/>
  <c r="AF52"/>
  <c r="AE51"/>
  <c r="AF51"/>
  <c r="AE50"/>
  <c r="AF50"/>
  <c r="AE49"/>
  <c r="AF49"/>
  <c r="AE48"/>
  <c r="AF48"/>
  <c r="AE47"/>
  <c r="AF47"/>
  <c r="AE46"/>
  <c r="AF46"/>
  <c r="AE45"/>
  <c r="AF45"/>
  <c r="AE44"/>
  <c r="AF44"/>
  <c r="AE43"/>
  <c r="AF43"/>
  <c r="AE42"/>
  <c r="AF42"/>
  <c r="AE41"/>
  <c r="AF41"/>
  <c r="AE40"/>
  <c r="AF40"/>
  <c r="AE39"/>
  <c r="AF39"/>
  <c r="AE38"/>
  <c r="AF38"/>
  <c r="AE37"/>
  <c r="AF37"/>
  <c r="AE36"/>
  <c r="AF36"/>
  <c r="AE35"/>
  <c r="AF35"/>
  <c r="AE34"/>
  <c r="AF34"/>
  <c r="AE33"/>
  <c r="AF33"/>
  <c r="AE32"/>
  <c r="AF32"/>
  <c r="AE31"/>
  <c r="AF31"/>
  <c r="AE30"/>
  <c r="AF30"/>
  <c r="AE29"/>
  <c r="AF29"/>
  <c r="AE28"/>
  <c r="AF28"/>
  <c r="AE27"/>
  <c r="AF27"/>
  <c r="AE26"/>
  <c r="AF26"/>
  <c r="AE25"/>
  <c r="AF25"/>
  <c r="AE24"/>
  <c r="AF24"/>
  <c r="AE23"/>
  <c r="AF23"/>
  <c r="AE22"/>
  <c r="AF22"/>
  <c r="AE21"/>
  <c r="AF21"/>
  <c r="AE20"/>
  <c r="AF20"/>
  <c r="AE19"/>
  <c r="AF19"/>
  <c r="AE18"/>
  <c r="AF18"/>
  <c r="AE17"/>
  <c r="AF17"/>
  <c r="AE16"/>
  <c r="AF16"/>
  <c r="AE15"/>
  <c r="AF15"/>
  <c r="AE14"/>
  <c r="AF14"/>
  <c r="AE13"/>
  <c r="AF13"/>
  <c r="AE12"/>
  <c r="AF12"/>
  <c r="AE11"/>
  <c r="AF11"/>
  <c r="AE10"/>
  <c r="AF10"/>
  <c r="AE9"/>
  <c r="AF9"/>
  <c r="AE8"/>
  <c r="AF8"/>
  <c r="AE7"/>
  <c r="AF7"/>
  <c r="AE6"/>
  <c r="AF6"/>
  <c r="AE5"/>
  <c r="AF5"/>
  <c r="AE4"/>
  <c r="AF4"/>
  <c r="G144"/>
  <c r="H144"/>
  <c r="I144"/>
  <c r="J144"/>
  <c r="K144"/>
  <c r="L144"/>
  <c r="G4"/>
  <c r="H4"/>
  <c r="G5"/>
  <c r="H5"/>
  <c r="G6"/>
  <c r="H6"/>
  <c r="G7"/>
  <c r="H7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G45"/>
  <c r="H45"/>
  <c r="G46"/>
  <c r="H46"/>
  <c r="G47"/>
  <c r="H47"/>
  <c r="G48"/>
  <c r="H48"/>
  <c r="G49"/>
  <c r="H49"/>
  <c r="G50"/>
  <c r="H50"/>
  <c r="G51"/>
  <c r="H51"/>
  <c r="G52"/>
  <c r="H52"/>
  <c r="G53"/>
  <c r="H53"/>
  <c r="G54"/>
  <c r="H54"/>
  <c r="G55"/>
  <c r="H55"/>
  <c r="G56"/>
  <c r="H56"/>
  <c r="G57"/>
  <c r="H57"/>
  <c r="G58"/>
  <c r="H58"/>
  <c r="G59"/>
  <c r="H59"/>
  <c r="G60"/>
  <c r="H60"/>
  <c r="G61"/>
  <c r="H61"/>
  <c r="G62"/>
  <c r="H62"/>
  <c r="H145"/>
  <c r="G63"/>
  <c r="H63"/>
  <c r="G64"/>
  <c r="H64"/>
  <c r="G65"/>
  <c r="H65"/>
  <c r="G66"/>
  <c r="H66"/>
  <c r="G67"/>
  <c r="H67"/>
  <c r="G68"/>
  <c r="H68"/>
  <c r="G69"/>
  <c r="H69"/>
  <c r="G70"/>
  <c r="H70"/>
  <c r="G71"/>
  <c r="H71"/>
  <c r="G72"/>
  <c r="H72"/>
  <c r="G73"/>
  <c r="H73"/>
  <c r="G74"/>
  <c r="H74"/>
  <c r="G75"/>
  <c r="H75"/>
  <c r="G76"/>
  <c r="H76"/>
  <c r="G77"/>
  <c r="H77"/>
  <c r="G78"/>
  <c r="H78"/>
  <c r="G79"/>
  <c r="H79"/>
  <c r="G80"/>
  <c r="H80"/>
  <c r="G81"/>
  <c r="H81"/>
  <c r="G82"/>
  <c r="H82"/>
  <c r="G83"/>
  <c r="H83"/>
  <c r="G84"/>
  <c r="H84"/>
  <c r="G85"/>
  <c r="H85"/>
  <c r="G86"/>
  <c r="H86"/>
  <c r="G87"/>
  <c r="H87"/>
  <c r="G88"/>
  <c r="H88"/>
  <c r="G89"/>
  <c r="H89"/>
  <c r="G90"/>
  <c r="H90"/>
  <c r="G91"/>
  <c r="H91"/>
  <c r="G92"/>
  <c r="H92"/>
  <c r="G93"/>
  <c r="H93"/>
  <c r="G94"/>
  <c r="H94"/>
  <c r="G95"/>
  <c r="H95"/>
  <c r="G96"/>
  <c r="H96"/>
  <c r="G97"/>
  <c r="H97"/>
  <c r="G98"/>
  <c r="H98"/>
  <c r="G99"/>
  <c r="H99"/>
  <c r="G100"/>
  <c r="H100"/>
  <c r="G101"/>
  <c r="H101"/>
  <c r="G102"/>
  <c r="H102"/>
  <c r="G103"/>
  <c r="H103"/>
  <c r="G104"/>
  <c r="H104"/>
  <c r="G105"/>
  <c r="H105"/>
  <c r="G106"/>
  <c r="H106"/>
  <c r="G107"/>
  <c r="H107"/>
  <c r="G108"/>
  <c r="H108"/>
  <c r="G109"/>
  <c r="H109"/>
  <c r="G110"/>
  <c r="H110"/>
  <c r="G111"/>
  <c r="H111"/>
  <c r="G112"/>
  <c r="H112"/>
  <c r="G113"/>
  <c r="H113"/>
  <c r="G114"/>
  <c r="H114"/>
  <c r="G115"/>
  <c r="H115"/>
  <c r="G116"/>
  <c r="H116"/>
  <c r="G117"/>
  <c r="H117"/>
  <c r="G118"/>
  <c r="H118"/>
  <c r="G119"/>
  <c r="H119"/>
  <c r="G120"/>
  <c r="H120"/>
  <c r="G121"/>
  <c r="H121"/>
  <c r="G122"/>
  <c r="H122"/>
  <c r="G123"/>
  <c r="H123"/>
  <c r="G124"/>
  <c r="H124"/>
  <c r="G125"/>
  <c r="H125"/>
  <c r="G126"/>
  <c r="H126"/>
  <c r="G127"/>
  <c r="H127"/>
  <c r="G128"/>
  <c r="H128"/>
  <c r="G129"/>
  <c r="H129"/>
  <c r="G130"/>
  <c r="H130"/>
  <c r="G131"/>
  <c r="H131"/>
  <c r="G132"/>
  <c r="H132"/>
  <c r="G133"/>
  <c r="H133"/>
  <c r="G134"/>
  <c r="H134"/>
  <c r="G135"/>
  <c r="H135"/>
  <c r="G136"/>
  <c r="H136"/>
  <c r="G137"/>
  <c r="H137"/>
  <c r="G138"/>
  <c r="H138"/>
  <c r="G139"/>
  <c r="H139"/>
  <c r="G140"/>
  <c r="H140"/>
  <c r="G141"/>
  <c r="H141"/>
  <c r="G142"/>
  <c r="H142"/>
  <c r="G143"/>
  <c r="H14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5"/>
  <c r="J4"/>
  <c r="J5"/>
  <c r="J6"/>
  <c r="J7"/>
  <c r="J8"/>
  <c r="J9"/>
  <c r="J10"/>
  <c r="J11"/>
  <c r="J12"/>
  <c r="J13"/>
  <c r="J14"/>
  <c r="J15"/>
  <c r="J14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5"/>
  <c r="L4"/>
  <c r="L5"/>
  <c r="L14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M139"/>
  <c r="L140"/>
  <c r="L141"/>
  <c r="M141"/>
  <c r="L142"/>
  <c r="L143"/>
  <c r="M143"/>
  <c r="T144"/>
  <c r="W144"/>
  <c r="T143"/>
  <c r="W143"/>
  <c r="T142"/>
  <c r="W142"/>
  <c r="T141"/>
  <c r="W141"/>
  <c r="T140"/>
  <c r="W140"/>
  <c r="P139"/>
  <c r="R139"/>
  <c r="R4"/>
  <c r="R5"/>
  <c r="P6"/>
  <c r="R6"/>
  <c r="R7"/>
  <c r="R8"/>
  <c r="R9"/>
  <c r="R10"/>
  <c r="R11"/>
  <c r="P12"/>
  <c r="R12"/>
  <c r="R13"/>
  <c r="R14"/>
  <c r="R15"/>
  <c r="R16"/>
  <c r="P17"/>
  <c r="R17"/>
  <c r="R18"/>
  <c r="R19"/>
  <c r="P20"/>
  <c r="R20"/>
  <c r="R21"/>
  <c r="R22"/>
  <c r="R23"/>
  <c r="R24"/>
  <c r="R25"/>
  <c r="R26"/>
  <c r="R27"/>
  <c r="P28"/>
  <c r="R28"/>
  <c r="R29"/>
  <c r="P30"/>
  <c r="R30"/>
  <c r="R31"/>
  <c r="P32"/>
  <c r="R32"/>
  <c r="R33"/>
  <c r="R34"/>
  <c r="R35"/>
  <c r="R36"/>
  <c r="R37"/>
  <c r="P38"/>
  <c r="R38"/>
  <c r="R39"/>
  <c r="R40"/>
  <c r="R41"/>
  <c r="P42"/>
  <c r="R42"/>
  <c r="R43"/>
  <c r="P44"/>
  <c r="R44"/>
  <c r="R45"/>
  <c r="R46"/>
  <c r="R47"/>
  <c r="P48"/>
  <c r="R48"/>
  <c r="R49"/>
  <c r="R50"/>
  <c r="R51"/>
  <c r="P52"/>
  <c r="R52"/>
  <c r="R53"/>
  <c r="R54"/>
  <c r="R55"/>
  <c r="P56"/>
  <c r="R56"/>
  <c r="R57"/>
  <c r="R58"/>
  <c r="P59"/>
  <c r="R59"/>
  <c r="R60"/>
  <c r="P61"/>
  <c r="R61"/>
  <c r="R62"/>
  <c r="R63"/>
  <c r="R64"/>
  <c r="R65"/>
  <c r="R66"/>
  <c r="R67"/>
  <c r="R68"/>
  <c r="P69"/>
  <c r="R69"/>
  <c r="R70"/>
  <c r="R71"/>
  <c r="R72"/>
  <c r="R73"/>
  <c r="R74"/>
  <c r="P75"/>
  <c r="R75"/>
  <c r="R76"/>
  <c r="P77"/>
  <c r="R77"/>
  <c r="R78"/>
  <c r="P79"/>
  <c r="R79"/>
  <c r="R80"/>
  <c r="R81"/>
  <c r="R82"/>
  <c r="R83"/>
  <c r="R84"/>
  <c r="P85"/>
  <c r="R85"/>
  <c r="R86"/>
  <c r="R87"/>
  <c r="R88"/>
  <c r="R89"/>
  <c r="P90"/>
  <c r="R90"/>
  <c r="R91"/>
  <c r="R92"/>
  <c r="R93"/>
  <c r="P94"/>
  <c r="R94"/>
  <c r="R95"/>
  <c r="P96"/>
  <c r="R96"/>
  <c r="R97"/>
  <c r="R98"/>
  <c r="P99"/>
  <c r="R99"/>
  <c r="R100"/>
  <c r="R101"/>
  <c r="P102"/>
  <c r="R102"/>
  <c r="R103"/>
  <c r="R104"/>
  <c r="R105"/>
  <c r="P106"/>
  <c r="R106"/>
  <c r="R107"/>
  <c r="P108"/>
  <c r="R108"/>
  <c r="R109"/>
  <c r="R110"/>
  <c r="R111"/>
  <c r="R112"/>
  <c r="R113"/>
  <c r="R114"/>
  <c r="R115"/>
  <c r="R116"/>
  <c r="P117"/>
  <c r="R117"/>
  <c r="P118"/>
  <c r="R118"/>
  <c r="P119"/>
  <c r="R119"/>
  <c r="P120"/>
  <c r="R120"/>
  <c r="P121"/>
  <c r="R121"/>
  <c r="P122"/>
  <c r="R122"/>
  <c r="R123"/>
  <c r="P124"/>
  <c r="R124"/>
  <c r="P125"/>
  <c r="R125"/>
  <c r="P126"/>
  <c r="R126"/>
  <c r="R127"/>
  <c r="R128"/>
  <c r="R129"/>
  <c r="R130"/>
  <c r="R131"/>
  <c r="P132"/>
  <c r="R132"/>
  <c r="R133"/>
  <c r="R134"/>
  <c r="R135"/>
  <c r="R136"/>
  <c r="R137"/>
  <c r="R138"/>
  <c r="R140"/>
  <c r="R141"/>
  <c r="R142"/>
  <c r="R143"/>
  <c r="R144"/>
  <c r="P4"/>
  <c r="P145"/>
  <c r="T2"/>
  <c r="P5"/>
  <c r="P7"/>
  <c r="P8"/>
  <c r="P9"/>
  <c r="P10"/>
  <c r="P11"/>
  <c r="P13"/>
  <c r="P14"/>
  <c r="P15"/>
  <c r="P16"/>
  <c r="P18"/>
  <c r="P19"/>
  <c r="P21"/>
  <c r="P22"/>
  <c r="P23"/>
  <c r="P24"/>
  <c r="P25"/>
  <c r="P26"/>
  <c r="P27"/>
  <c r="P29"/>
  <c r="P31"/>
  <c r="P33"/>
  <c r="P34"/>
  <c r="P35"/>
  <c r="P36"/>
  <c r="P37"/>
  <c r="P39"/>
  <c r="P40"/>
  <c r="P41"/>
  <c r="P43"/>
  <c r="P45"/>
  <c r="P46"/>
  <c r="P47"/>
  <c r="P49"/>
  <c r="P50"/>
  <c r="P51"/>
  <c r="P53"/>
  <c r="P54"/>
  <c r="P55"/>
  <c r="P57"/>
  <c r="P58"/>
  <c r="P60"/>
  <c r="P62"/>
  <c r="P63"/>
  <c r="P64"/>
  <c r="P65"/>
  <c r="P66"/>
  <c r="P67"/>
  <c r="P68"/>
  <c r="P70"/>
  <c r="P71"/>
  <c r="P72"/>
  <c r="P73"/>
  <c r="P74"/>
  <c r="P76"/>
  <c r="P78"/>
  <c r="P80"/>
  <c r="P81"/>
  <c r="P82"/>
  <c r="P83"/>
  <c r="P84"/>
  <c r="P86"/>
  <c r="P87"/>
  <c r="P88"/>
  <c r="P89"/>
  <c r="P91"/>
  <c r="P92"/>
  <c r="P93"/>
  <c r="P95"/>
  <c r="P97"/>
  <c r="P98"/>
  <c r="P100"/>
  <c r="P101"/>
  <c r="P103"/>
  <c r="P104"/>
  <c r="P105"/>
  <c r="P107"/>
  <c r="P109"/>
  <c r="P110"/>
  <c r="P111"/>
  <c r="P112"/>
  <c r="P113"/>
  <c r="P114"/>
  <c r="P115"/>
  <c r="P116"/>
  <c r="P123"/>
  <c r="P127"/>
  <c r="P128"/>
  <c r="P129"/>
  <c r="P130"/>
  <c r="P131"/>
  <c r="P133"/>
  <c r="P134"/>
  <c r="P135"/>
  <c r="P136"/>
  <c r="P137"/>
  <c r="P138"/>
  <c r="P140"/>
  <c r="P141"/>
  <c r="P142"/>
  <c r="P143"/>
  <c r="P144"/>
  <c r="W139"/>
  <c r="T138"/>
  <c r="W138"/>
  <c r="T137"/>
  <c r="W137"/>
  <c r="T136"/>
  <c r="W136"/>
  <c r="T135"/>
  <c r="W135"/>
  <c r="T134"/>
  <c r="W134"/>
  <c r="T133"/>
  <c r="W133"/>
  <c r="W132"/>
  <c r="T131"/>
  <c r="W131"/>
  <c r="T130"/>
  <c r="W130"/>
  <c r="T129"/>
  <c r="W129"/>
  <c r="T128"/>
  <c r="W128"/>
  <c r="T127"/>
  <c r="W127"/>
  <c r="W126"/>
  <c r="W125"/>
  <c r="W124"/>
  <c r="W123"/>
  <c r="W122"/>
  <c r="W121"/>
  <c r="W120"/>
  <c r="W119"/>
  <c r="W118"/>
  <c r="W117"/>
  <c r="T116"/>
  <c r="W116"/>
  <c r="T115"/>
  <c r="W115"/>
  <c r="T114"/>
  <c r="W114"/>
  <c r="T113"/>
  <c r="W113"/>
  <c r="T112"/>
  <c r="W112"/>
  <c r="T111"/>
  <c r="W111"/>
  <c r="T110"/>
  <c r="W110"/>
  <c r="T109"/>
  <c r="W109"/>
  <c r="W108"/>
  <c r="T107"/>
  <c r="W107"/>
  <c r="W106"/>
  <c r="T105"/>
  <c r="W105"/>
  <c r="T104"/>
  <c r="W104"/>
  <c r="T103"/>
  <c r="W103"/>
  <c r="W102"/>
  <c r="T101"/>
  <c r="W101"/>
  <c r="T100"/>
  <c r="W100"/>
  <c r="W99"/>
  <c r="T98"/>
  <c r="W98"/>
  <c r="T97"/>
  <c r="W97"/>
  <c r="W96"/>
  <c r="T95"/>
  <c r="W95"/>
  <c r="W94"/>
  <c r="T93"/>
  <c r="W93"/>
  <c r="T92"/>
  <c r="W92"/>
  <c r="T91"/>
  <c r="W91"/>
  <c r="W90"/>
  <c r="T89"/>
  <c r="W89"/>
  <c r="T88"/>
  <c r="W88"/>
  <c r="T87"/>
  <c r="W87"/>
  <c r="T86"/>
  <c r="W86"/>
  <c r="W85"/>
  <c r="T84"/>
  <c r="W84"/>
  <c r="T83"/>
  <c r="W83"/>
  <c r="T82"/>
  <c r="W82"/>
  <c r="T81"/>
  <c r="W81"/>
  <c r="T80"/>
  <c r="W80"/>
  <c r="W79"/>
  <c r="T78"/>
  <c r="W78"/>
  <c r="W77"/>
  <c r="T76"/>
  <c r="W76"/>
  <c r="W75"/>
  <c r="T74"/>
  <c r="W74"/>
  <c r="T73"/>
  <c r="W73"/>
  <c r="M72"/>
  <c r="T72"/>
  <c r="W72"/>
  <c r="M71"/>
  <c r="T71"/>
  <c r="W71"/>
  <c r="M70"/>
  <c r="T70"/>
  <c r="W70"/>
  <c r="M69"/>
  <c r="W69"/>
  <c r="T68"/>
  <c r="W68"/>
  <c r="T67"/>
  <c r="W67"/>
  <c r="T66"/>
  <c r="W66"/>
  <c r="T65"/>
  <c r="W65"/>
  <c r="T64"/>
  <c r="W64"/>
  <c r="T63"/>
  <c r="W63"/>
  <c r="T62"/>
  <c r="W62"/>
  <c r="W61"/>
  <c r="M60"/>
  <c r="T60"/>
  <c r="W60"/>
  <c r="M59"/>
  <c r="W59"/>
  <c r="T58"/>
  <c r="W58"/>
  <c r="T57"/>
  <c r="W57"/>
  <c r="W56"/>
  <c r="M55"/>
  <c r="T55"/>
  <c r="W55"/>
  <c r="M54"/>
  <c r="T54"/>
  <c r="W54"/>
  <c r="M53"/>
  <c r="T53"/>
  <c r="W53"/>
  <c r="M52"/>
  <c r="W52"/>
  <c r="T51"/>
  <c r="W51"/>
  <c r="T50"/>
  <c r="W50"/>
  <c r="T49"/>
  <c r="W49"/>
  <c r="W48"/>
  <c r="M47"/>
  <c r="T47"/>
  <c r="W47"/>
  <c r="M46"/>
  <c r="T46"/>
  <c r="W46"/>
  <c r="M45"/>
  <c r="W45"/>
  <c r="W44"/>
  <c r="M43"/>
  <c r="T43"/>
  <c r="W43"/>
  <c r="M42"/>
  <c r="W42"/>
  <c r="T41"/>
  <c r="W41"/>
  <c r="T40"/>
  <c r="W40"/>
  <c r="M39"/>
  <c r="T39"/>
  <c r="W39"/>
  <c r="M38"/>
  <c r="W38"/>
  <c r="M37"/>
  <c r="T37"/>
  <c r="W37"/>
  <c r="M36"/>
  <c r="T36"/>
  <c r="W36"/>
  <c r="M35"/>
  <c r="T35"/>
  <c r="W35"/>
  <c r="M34"/>
  <c r="T34"/>
  <c r="W34"/>
  <c r="M33"/>
  <c r="T33"/>
  <c r="W33"/>
  <c r="M32"/>
  <c r="W32"/>
  <c r="M31"/>
  <c r="T31"/>
  <c r="W31"/>
  <c r="M30"/>
  <c r="W30"/>
  <c r="M29"/>
  <c r="T29"/>
  <c r="W29"/>
  <c r="M28"/>
  <c r="W28"/>
  <c r="M27"/>
  <c r="T27"/>
  <c r="W27"/>
  <c r="M26"/>
  <c r="T26"/>
  <c r="W26"/>
  <c r="M25"/>
  <c r="T25"/>
  <c r="W25"/>
  <c r="M24"/>
  <c r="T24"/>
  <c r="W24"/>
  <c r="M23"/>
  <c r="T23"/>
  <c r="W23"/>
  <c r="M22"/>
  <c r="T22"/>
  <c r="W22"/>
  <c r="M21"/>
  <c r="T21"/>
  <c r="W21"/>
  <c r="M20"/>
  <c r="W20"/>
  <c r="M19"/>
  <c r="T19"/>
  <c r="W19"/>
  <c r="M18"/>
  <c r="T18"/>
  <c r="W18"/>
  <c r="M17"/>
  <c r="W17"/>
  <c r="M16"/>
  <c r="T16"/>
  <c r="W16"/>
  <c r="M15"/>
  <c r="T15"/>
  <c r="W15"/>
  <c r="M14"/>
  <c r="T14"/>
  <c r="W14"/>
  <c r="M13"/>
  <c r="T13"/>
  <c r="W13"/>
  <c r="M12"/>
  <c r="W12"/>
  <c r="M11"/>
  <c r="T11"/>
  <c r="W11"/>
  <c r="M10"/>
  <c r="T10"/>
  <c r="W10"/>
  <c r="M9"/>
  <c r="T9"/>
  <c r="W9"/>
  <c r="M8"/>
  <c r="T8"/>
  <c r="W8"/>
  <c r="M7"/>
  <c r="T7"/>
  <c r="W7"/>
  <c r="M6"/>
  <c r="W6"/>
  <c r="M5"/>
  <c r="T5"/>
  <c r="W5"/>
  <c r="M4"/>
  <c r="T4"/>
  <c r="W4"/>
  <c r="G26" i="2"/>
  <c r="J26"/>
  <c r="G4"/>
  <c r="J4"/>
  <c r="G5"/>
  <c r="J5"/>
  <c r="G6"/>
  <c r="J6"/>
  <c r="G7"/>
  <c r="J7"/>
  <c r="G8"/>
  <c r="J8"/>
  <c r="G9"/>
  <c r="J9"/>
  <c r="G10"/>
  <c r="J10"/>
  <c r="G11"/>
  <c r="J11"/>
  <c r="G12"/>
  <c r="J12"/>
  <c r="G13"/>
  <c r="J13"/>
  <c r="G14"/>
  <c r="J14"/>
  <c r="G15"/>
  <c r="J15"/>
  <c r="G16"/>
  <c r="J16"/>
  <c r="G17"/>
  <c r="J17"/>
  <c r="G18"/>
  <c r="J18"/>
  <c r="G19"/>
  <c r="J19"/>
  <c r="G20"/>
  <c r="J20"/>
  <c r="G21"/>
  <c r="J21"/>
  <c r="G22"/>
  <c r="J22"/>
  <c r="G23"/>
  <c r="J23"/>
  <c r="G24"/>
  <c r="J24"/>
  <c r="G25"/>
  <c r="J25"/>
  <c r="G27"/>
  <c r="J27"/>
  <c r="G28"/>
  <c r="J28"/>
  <c r="G29"/>
  <c r="J29"/>
  <c r="G30"/>
  <c r="J30"/>
  <c r="G31"/>
  <c r="J31"/>
  <c r="G32"/>
  <c r="J32"/>
  <c r="G33"/>
  <c r="J33"/>
  <c r="G34"/>
  <c r="J34"/>
  <c r="G35"/>
  <c r="J35"/>
  <c r="G36"/>
  <c r="J36"/>
  <c r="G37"/>
  <c r="J37"/>
  <c r="G38"/>
  <c r="J38"/>
  <c r="G39"/>
  <c r="J39"/>
  <c r="G40"/>
  <c r="J40"/>
  <c r="G41"/>
  <c r="J41"/>
  <c r="G42"/>
  <c r="J42"/>
  <c r="G43"/>
  <c r="J43"/>
  <c r="G44"/>
  <c r="J44"/>
  <c r="G45"/>
  <c r="J45"/>
  <c r="G46"/>
  <c r="J46"/>
  <c r="G47"/>
  <c r="J47"/>
  <c r="G48"/>
  <c r="J48"/>
  <c r="G49"/>
  <c r="J49"/>
  <c r="G50"/>
  <c r="J50"/>
  <c r="G51"/>
  <c r="J51"/>
  <c r="G52"/>
  <c r="J52"/>
  <c r="G53"/>
  <c r="J53"/>
  <c r="G54"/>
  <c r="J54"/>
  <c r="G55"/>
  <c r="J55"/>
  <c r="G56"/>
  <c r="J56"/>
  <c r="G57"/>
  <c r="J57"/>
  <c r="G58"/>
  <c r="J58"/>
  <c r="G59"/>
  <c r="J59"/>
  <c r="G60"/>
  <c r="J60"/>
  <c r="G61"/>
  <c r="J61"/>
  <c r="G62"/>
  <c r="J62"/>
  <c r="G63"/>
  <c r="J63"/>
  <c r="G64"/>
  <c r="J64"/>
  <c r="G65"/>
  <c r="J65"/>
  <c r="G66"/>
  <c r="J66"/>
  <c r="G67"/>
  <c r="J67"/>
  <c r="G68"/>
  <c r="J68"/>
  <c r="G69"/>
  <c r="J69"/>
  <c r="G70"/>
  <c r="J70"/>
  <c r="G71"/>
  <c r="J71"/>
  <c r="G72"/>
  <c r="J72"/>
  <c r="G73"/>
  <c r="J73"/>
  <c r="G74"/>
  <c r="J74"/>
  <c r="G75"/>
  <c r="J75"/>
  <c r="G76"/>
  <c r="J76"/>
  <c r="G77"/>
  <c r="J77"/>
  <c r="G78"/>
  <c r="J78"/>
  <c r="G79"/>
  <c r="J79"/>
  <c r="G80"/>
  <c r="J80"/>
  <c r="G81"/>
  <c r="J81"/>
  <c r="G82"/>
  <c r="J82"/>
  <c r="G83"/>
  <c r="J83"/>
  <c r="G84"/>
  <c r="J84"/>
  <c r="G85"/>
  <c r="J85"/>
  <c r="G86"/>
  <c r="J86"/>
  <c r="G87"/>
  <c r="J87"/>
  <c r="G88"/>
  <c r="J88"/>
  <c r="G89"/>
  <c r="J89"/>
  <c r="G90"/>
  <c r="J90"/>
  <c r="G91"/>
  <c r="J91"/>
  <c r="G92"/>
  <c r="J92"/>
  <c r="G93"/>
  <c r="J93"/>
  <c r="G94"/>
  <c r="J94"/>
  <c r="G95"/>
  <c r="J95"/>
  <c r="G96"/>
  <c r="J96"/>
  <c r="G97"/>
  <c r="J97"/>
  <c r="G98"/>
  <c r="J98"/>
  <c r="G99"/>
  <c r="J99"/>
  <c r="G100"/>
  <c r="J100"/>
  <c r="G101"/>
  <c r="J101"/>
  <c r="G102"/>
  <c r="J102"/>
  <c r="G103"/>
  <c r="J103"/>
  <c r="G104"/>
  <c r="J104"/>
  <c r="G105"/>
  <c r="J105"/>
  <c r="G106"/>
  <c r="J106"/>
  <c r="G107"/>
  <c r="J107"/>
  <c r="G108"/>
  <c r="J108"/>
  <c r="G109"/>
  <c r="J109"/>
  <c r="G110"/>
  <c r="J110"/>
  <c r="G111"/>
  <c r="J111"/>
  <c r="G112"/>
  <c r="J112"/>
  <c r="G113"/>
  <c r="J113"/>
  <c r="G114"/>
  <c r="J114"/>
  <c r="G115"/>
  <c r="J115"/>
  <c r="G116"/>
  <c r="J116"/>
  <c r="G117"/>
  <c r="J117"/>
  <c r="G118"/>
  <c r="J118"/>
  <c r="G119"/>
  <c r="J119"/>
  <c r="G120"/>
  <c r="J120"/>
  <c r="G121"/>
  <c r="J121"/>
  <c r="G122"/>
  <c r="J122"/>
  <c r="G123"/>
  <c r="J123"/>
  <c r="G124"/>
  <c r="J124"/>
  <c r="G125"/>
  <c r="J125"/>
  <c r="G126"/>
  <c r="J126"/>
  <c r="G127"/>
  <c r="J127"/>
  <c r="G128"/>
  <c r="J128"/>
  <c r="G129"/>
  <c r="J129"/>
  <c r="G130"/>
  <c r="J130"/>
  <c r="G131"/>
  <c r="J131"/>
  <c r="G132"/>
  <c r="J132"/>
  <c r="G133"/>
  <c r="J133"/>
  <c r="G134"/>
  <c r="J134"/>
  <c r="G135"/>
  <c r="J135"/>
  <c r="G136"/>
  <c r="J136"/>
  <c r="G137"/>
  <c r="J137"/>
  <c r="G138"/>
  <c r="J138"/>
  <c r="G139"/>
  <c r="J139"/>
  <c r="G140"/>
  <c r="J140"/>
  <c r="G141"/>
  <c r="J141"/>
  <c r="G142"/>
  <c r="J142"/>
  <c r="G143"/>
  <c r="J143"/>
  <c r="G144"/>
  <c r="J144"/>
  <c r="G145"/>
  <c r="J145"/>
  <c r="G146"/>
  <c r="J146"/>
  <c r="G147"/>
  <c r="J147"/>
  <c r="G148"/>
  <c r="J148"/>
  <c r="G149"/>
  <c r="J149"/>
  <c r="G150"/>
  <c r="J150"/>
  <c r="G151"/>
  <c r="J151"/>
  <c r="G152"/>
  <c r="J152"/>
  <c r="G153"/>
  <c r="J153"/>
  <c r="G154"/>
  <c r="J154"/>
  <c r="G155"/>
  <c r="J155"/>
  <c r="G156"/>
  <c r="J156"/>
  <c r="G157"/>
  <c r="J157"/>
  <c r="G158"/>
  <c r="J158"/>
  <c r="G159"/>
  <c r="J159"/>
  <c r="G160"/>
  <c r="J160"/>
  <c r="G161"/>
  <c r="J161"/>
  <c r="G162"/>
  <c r="J162"/>
  <c r="G163"/>
  <c r="J163"/>
  <c r="G164"/>
  <c r="J164"/>
  <c r="G165"/>
  <c r="J165"/>
  <c r="G166"/>
  <c r="J166"/>
  <c r="G167"/>
  <c r="J167"/>
  <c r="G168"/>
  <c r="J168"/>
  <c r="G169"/>
  <c r="J169"/>
  <c r="G170"/>
  <c r="J170"/>
  <c r="G171"/>
  <c r="J171"/>
  <c r="G172"/>
  <c r="J172"/>
  <c r="G173"/>
  <c r="J173"/>
  <c r="G174"/>
  <c r="J174"/>
  <c r="G175"/>
  <c r="J175"/>
  <c r="G176"/>
  <c r="J176"/>
  <c r="G177"/>
  <c r="J177"/>
  <c r="G178"/>
  <c r="J178"/>
  <c r="G179"/>
  <c r="J179"/>
  <c r="G180"/>
  <c r="J180"/>
  <c r="G181"/>
  <c r="J181"/>
  <c r="G182"/>
  <c r="J182"/>
  <c r="G183"/>
  <c r="J183"/>
  <c r="G184"/>
  <c r="J184"/>
  <c r="G185"/>
  <c r="J185"/>
  <c r="G186"/>
  <c r="J186"/>
  <c r="G187"/>
  <c r="J187"/>
  <c r="G188"/>
  <c r="J188"/>
  <c r="G189"/>
  <c r="J189"/>
  <c r="G190"/>
  <c r="J190"/>
  <c r="G191"/>
  <c r="J191"/>
  <c r="G192"/>
  <c r="J192"/>
  <c r="G193"/>
  <c r="J193"/>
  <c r="G194"/>
  <c r="J194"/>
  <c r="G195"/>
  <c r="J195"/>
  <c r="G196"/>
  <c r="J196"/>
  <c r="G197"/>
  <c r="J197"/>
  <c r="G198"/>
  <c r="J198"/>
  <c r="G199"/>
  <c r="J199"/>
  <c r="G200"/>
  <c r="J200"/>
  <c r="G201"/>
  <c r="J201"/>
  <c r="G202"/>
  <c r="J202"/>
  <c r="G203"/>
  <c r="J203"/>
  <c r="G204"/>
  <c r="J204"/>
  <c r="G205"/>
  <c r="J205"/>
  <c r="G206"/>
  <c r="J206"/>
  <c r="G207"/>
  <c r="J207"/>
  <c r="G208"/>
  <c r="J208"/>
  <c r="G209"/>
  <c r="J209"/>
  <c r="G210"/>
  <c r="J210"/>
  <c r="G211"/>
  <c r="J211"/>
  <c r="G212"/>
  <c r="J212"/>
  <c r="G213"/>
  <c r="J213"/>
  <c r="G214"/>
  <c r="J214"/>
  <c r="G215"/>
  <c r="J215"/>
  <c r="G216"/>
  <c r="J216"/>
  <c r="G217"/>
  <c r="J217"/>
  <c r="G218"/>
  <c r="J218"/>
  <c r="G219"/>
  <c r="J219"/>
  <c r="G220"/>
  <c r="J220"/>
  <c r="G221"/>
  <c r="J221"/>
  <c r="G222"/>
  <c r="J222"/>
  <c r="G223"/>
  <c r="J223"/>
  <c r="G224"/>
  <c r="J224"/>
  <c r="G225"/>
  <c r="J225"/>
  <c r="G226"/>
  <c r="J226"/>
  <c r="G227"/>
  <c r="J227"/>
  <c r="G228"/>
  <c r="J228"/>
  <c r="G229"/>
  <c r="J229"/>
  <c r="G230"/>
  <c r="J230"/>
  <c r="G231"/>
  <c r="J231"/>
  <c r="G232"/>
  <c r="J232"/>
  <c r="G233"/>
  <c r="J233"/>
  <c r="G234"/>
  <c r="J234"/>
  <c r="G235"/>
  <c r="J235"/>
  <c r="G236"/>
  <c r="J236"/>
  <c r="G237"/>
  <c r="J237"/>
  <c r="G238"/>
  <c r="J238"/>
  <c r="G239"/>
  <c r="J239"/>
  <c r="G240"/>
  <c r="J240"/>
  <c r="G241"/>
  <c r="J241"/>
  <c r="G242"/>
  <c r="J242"/>
  <c r="G243"/>
  <c r="J243"/>
  <c r="G244"/>
  <c r="J244"/>
  <c r="G245"/>
  <c r="J245"/>
  <c r="G246"/>
  <c r="J246"/>
  <c r="G247"/>
  <c r="J247"/>
  <c r="G248"/>
  <c r="J248"/>
  <c r="G249"/>
  <c r="J249"/>
  <c r="G250"/>
  <c r="J250"/>
  <c r="G251"/>
  <c r="J251"/>
  <c r="G252"/>
  <c r="J252"/>
  <c r="G253"/>
  <c r="J253"/>
  <c r="G254"/>
  <c r="J254"/>
  <c r="G255"/>
  <c r="J255"/>
  <c r="G256"/>
  <c r="J256"/>
  <c r="G257"/>
  <c r="J257"/>
  <c r="G258"/>
  <c r="J258"/>
  <c r="G259"/>
  <c r="J259"/>
  <c r="G260"/>
  <c r="J260"/>
  <c r="G261"/>
  <c r="J261"/>
  <c r="G262"/>
  <c r="J262"/>
  <c r="G263"/>
  <c r="J263"/>
  <c r="G264"/>
  <c r="J264"/>
  <c r="G265"/>
  <c r="J265"/>
  <c r="G266"/>
  <c r="J266"/>
  <c r="G267"/>
  <c r="J267"/>
  <c r="G268"/>
  <c r="J268"/>
  <c r="G269"/>
  <c r="J269"/>
  <c r="G270"/>
  <c r="J270"/>
  <c r="G271"/>
  <c r="J271"/>
  <c r="G272"/>
  <c r="J272"/>
  <c r="G273"/>
  <c r="J273"/>
  <c r="G274"/>
  <c r="J274"/>
  <c r="G275"/>
  <c r="J275"/>
  <c r="G276"/>
  <c r="J276"/>
  <c r="G277"/>
  <c r="J277"/>
  <c r="G278"/>
  <c r="J278"/>
  <c r="G279"/>
  <c r="J279"/>
  <c r="G280"/>
  <c r="J280"/>
  <c r="G281"/>
  <c r="J281"/>
  <c r="G282"/>
  <c r="J282"/>
  <c r="G283"/>
  <c r="J283"/>
  <c r="G284"/>
  <c r="J284"/>
  <c r="G285"/>
  <c r="J285"/>
  <c r="G286"/>
  <c r="J286"/>
  <c r="G287"/>
  <c r="J287"/>
  <c r="G288"/>
  <c r="J288"/>
  <c r="G289"/>
  <c r="J289"/>
  <c r="G290"/>
  <c r="J290"/>
  <c r="G291"/>
  <c r="J291"/>
  <c r="G292"/>
  <c r="J292"/>
  <c r="G293"/>
  <c r="J293"/>
  <c r="G294"/>
  <c r="J294"/>
  <c r="G295"/>
  <c r="J295"/>
  <c r="G296"/>
  <c r="J296"/>
  <c r="G297"/>
  <c r="J297"/>
  <c r="G298"/>
  <c r="J298"/>
  <c r="G299"/>
  <c r="J299"/>
  <c r="G300"/>
  <c r="J300"/>
  <c r="G301"/>
  <c r="J301"/>
  <c r="G302"/>
  <c r="J302"/>
  <c r="G303"/>
  <c r="J303"/>
  <c r="G304"/>
  <c r="J304"/>
  <c r="G305"/>
  <c r="J305"/>
  <c r="G306"/>
  <c r="J306"/>
  <c r="G307"/>
  <c r="J307"/>
  <c r="G308"/>
  <c r="J308"/>
  <c r="G309"/>
  <c r="J309"/>
  <c r="G310"/>
  <c r="J310"/>
  <c r="G311"/>
  <c r="J311"/>
  <c r="G312"/>
  <c r="J312"/>
  <c r="G313"/>
  <c r="J313"/>
  <c r="G314"/>
  <c r="J314"/>
  <c r="G315"/>
  <c r="J315"/>
  <c r="G316"/>
  <c r="J316"/>
  <c r="G317"/>
  <c r="J317"/>
  <c r="G318"/>
  <c r="J318"/>
  <c r="G319"/>
  <c r="J319"/>
  <c r="G320"/>
  <c r="J320"/>
  <c r="G321"/>
  <c r="J321"/>
  <c r="G322"/>
  <c r="J322"/>
  <c r="G323"/>
  <c r="J323"/>
  <c r="G324"/>
  <c r="J324"/>
  <c r="G325"/>
  <c r="J325"/>
  <c r="G326"/>
  <c r="J326"/>
  <c r="G327"/>
  <c r="J327"/>
  <c r="G328"/>
  <c r="J328"/>
  <c r="G329"/>
  <c r="J329"/>
  <c r="G330"/>
  <c r="J330"/>
  <c r="G331"/>
  <c r="J331"/>
  <c r="G332"/>
  <c r="J332"/>
  <c r="G333"/>
  <c r="J333"/>
  <c r="G334"/>
  <c r="J334"/>
  <c r="G335"/>
  <c r="J335"/>
  <c r="G336"/>
  <c r="J336"/>
  <c r="G337"/>
  <c r="J337"/>
  <c r="G338"/>
  <c r="J338"/>
  <c r="G339"/>
  <c r="J339"/>
  <c r="G340"/>
  <c r="J340"/>
  <c r="G341"/>
  <c r="J341"/>
  <c r="G342"/>
  <c r="J342"/>
  <c r="G343"/>
  <c r="J343"/>
  <c r="G344"/>
  <c r="J344"/>
  <c r="G345"/>
  <c r="J345"/>
  <c r="G346"/>
  <c r="J346"/>
  <c r="G347"/>
  <c r="J347"/>
  <c r="G348"/>
  <c r="J348"/>
  <c r="G349"/>
  <c r="J349"/>
  <c r="G350"/>
  <c r="J350"/>
  <c r="G351"/>
  <c r="J351"/>
  <c r="G352"/>
  <c r="J352"/>
  <c r="G353"/>
  <c r="J353"/>
  <c r="G354"/>
  <c r="J354"/>
  <c r="G355"/>
  <c r="J355"/>
  <c r="G356"/>
  <c r="J356"/>
  <c r="G357"/>
  <c r="J357"/>
  <c r="G358"/>
  <c r="J358"/>
  <c r="G359"/>
  <c r="J359"/>
  <c r="G360"/>
  <c r="J360"/>
  <c r="G361"/>
  <c r="J361"/>
  <c r="G362"/>
  <c r="J362"/>
  <c r="G363"/>
  <c r="J363"/>
  <c r="G364"/>
  <c r="J364"/>
  <c r="G365"/>
  <c r="J365"/>
  <c r="G366"/>
  <c r="J366"/>
  <c r="G367"/>
  <c r="J367"/>
  <c r="G368"/>
  <c r="J368"/>
  <c r="G369"/>
  <c r="J369"/>
  <c r="G370"/>
  <c r="J370"/>
  <c r="G371"/>
  <c r="J371"/>
  <c r="G372"/>
  <c r="J372"/>
  <c r="G373"/>
  <c r="J373"/>
  <c r="G374"/>
  <c r="J374"/>
  <c r="G375"/>
  <c r="J375"/>
  <c r="G376"/>
  <c r="J376"/>
  <c r="G377"/>
  <c r="J377"/>
  <c r="G378"/>
  <c r="J378"/>
  <c r="G379"/>
  <c r="J379"/>
  <c r="G380"/>
  <c r="J380"/>
  <c r="G381"/>
  <c r="J381"/>
  <c r="G382"/>
  <c r="J382"/>
  <c r="G383"/>
  <c r="J383"/>
  <c r="G384"/>
  <c r="J384"/>
  <c r="G385"/>
  <c r="J385"/>
  <c r="G386"/>
  <c r="J386"/>
  <c r="G387"/>
  <c r="J387"/>
  <c r="G388"/>
  <c r="J388"/>
  <c r="G389"/>
  <c r="J389"/>
  <c r="G390"/>
  <c r="J390"/>
  <c r="G391"/>
  <c r="J391"/>
  <c r="G392"/>
  <c r="J392"/>
  <c r="J393"/>
  <c r="G394"/>
  <c r="J394"/>
  <c r="G395"/>
  <c r="J395"/>
  <c r="G396"/>
  <c r="J396"/>
  <c r="G397"/>
  <c r="J397"/>
  <c r="G398"/>
  <c r="J398"/>
  <c r="G399"/>
  <c r="J399"/>
  <c r="G400"/>
  <c r="J400"/>
  <c r="G401"/>
  <c r="J401"/>
  <c r="G402"/>
  <c r="J402"/>
  <c r="G403"/>
  <c r="J403"/>
  <c r="G404"/>
  <c r="J404"/>
  <c r="G405"/>
  <c r="J405"/>
  <c r="G406"/>
  <c r="J406"/>
  <c r="G407"/>
  <c r="J407"/>
  <c r="G408"/>
  <c r="J408"/>
  <c r="G409"/>
  <c r="J409"/>
  <c r="G410"/>
  <c r="J410"/>
  <c r="G411"/>
  <c r="J411"/>
  <c r="G412"/>
  <c r="J412"/>
  <c r="G413"/>
  <c r="J413"/>
  <c r="G414"/>
  <c r="J414"/>
  <c r="G415"/>
  <c r="J415"/>
  <c r="G416"/>
  <c r="J416"/>
  <c r="G417"/>
  <c r="J417"/>
  <c r="G418"/>
  <c r="J418"/>
  <c r="G419"/>
  <c r="J419"/>
  <c r="G420"/>
  <c r="J420"/>
  <c r="G421"/>
  <c r="J421"/>
  <c r="G422"/>
  <c r="J422"/>
  <c r="G423"/>
  <c r="J423"/>
  <c r="G424"/>
  <c r="J424"/>
  <c r="G425"/>
  <c r="J425"/>
  <c r="G426"/>
  <c r="J426"/>
  <c r="G427"/>
  <c r="J427"/>
  <c r="G428"/>
  <c r="J428"/>
  <c r="G429"/>
  <c r="J429"/>
  <c r="G430"/>
  <c r="J430"/>
  <c r="G431"/>
  <c r="J431"/>
  <c r="G432"/>
  <c r="J432"/>
  <c r="G433"/>
  <c r="J433"/>
  <c r="G434"/>
  <c r="J434"/>
  <c r="G435"/>
  <c r="J435"/>
  <c r="I1"/>
  <c r="L1"/>
  <c r="G436"/>
  <c r="H4"/>
  <c r="I4"/>
  <c r="P4"/>
  <c r="H5"/>
  <c r="I5"/>
  <c r="P5"/>
  <c r="P7"/>
  <c r="H8"/>
  <c r="I8"/>
  <c r="P8"/>
  <c r="P9"/>
  <c r="H10"/>
  <c r="I10"/>
  <c r="P10"/>
  <c r="P11"/>
  <c r="H12"/>
  <c r="I12"/>
  <c r="P12"/>
  <c r="H13"/>
  <c r="I13"/>
  <c r="P13"/>
  <c r="H14"/>
  <c r="I14"/>
  <c r="P14"/>
  <c r="H15"/>
  <c r="I15"/>
  <c r="P15"/>
  <c r="H16"/>
  <c r="I16"/>
  <c r="P16"/>
  <c r="H17"/>
  <c r="I17"/>
  <c r="P17"/>
  <c r="H18"/>
  <c r="I18"/>
  <c r="P18"/>
  <c r="H19"/>
  <c r="I19"/>
  <c r="P19"/>
  <c r="H20"/>
  <c r="I20"/>
  <c r="P20"/>
  <c r="H21"/>
  <c r="I21"/>
  <c r="P21"/>
  <c r="H22"/>
  <c r="I22"/>
  <c r="P22"/>
  <c r="H23"/>
  <c r="I23"/>
  <c r="P23"/>
  <c r="H24"/>
  <c r="I24"/>
  <c r="P24"/>
  <c r="H25"/>
  <c r="I25"/>
  <c r="P25"/>
  <c r="H26"/>
  <c r="I26"/>
  <c r="H27"/>
  <c r="I27"/>
  <c r="P27"/>
  <c r="H28"/>
  <c r="I28"/>
  <c r="P28"/>
  <c r="H29"/>
  <c r="I29"/>
  <c r="P29"/>
  <c r="H30"/>
  <c r="I30"/>
  <c r="P30"/>
  <c r="H31"/>
  <c r="I31"/>
  <c r="P31"/>
  <c r="H32"/>
  <c r="I32"/>
  <c r="P32"/>
  <c r="H33"/>
  <c r="I33"/>
  <c r="P33"/>
  <c r="H34"/>
  <c r="I34"/>
  <c r="P34"/>
  <c r="H35"/>
  <c r="I35"/>
  <c r="P35"/>
  <c r="H36"/>
  <c r="I36"/>
  <c r="P36"/>
  <c r="H37"/>
  <c r="I37"/>
  <c r="P37"/>
  <c r="H38"/>
  <c r="I38"/>
  <c r="P38"/>
  <c r="H39"/>
  <c r="I39"/>
  <c r="P39"/>
  <c r="H40"/>
  <c r="I40"/>
  <c r="P40"/>
  <c r="H41"/>
  <c r="I41"/>
  <c r="P41"/>
  <c r="H42"/>
  <c r="I42"/>
  <c r="P42"/>
  <c r="H43"/>
  <c r="I43"/>
  <c r="P43"/>
  <c r="H44"/>
  <c r="I44"/>
  <c r="P44"/>
  <c r="H45"/>
  <c r="I45"/>
  <c r="P45"/>
  <c r="H46"/>
  <c r="I46"/>
  <c r="P46"/>
  <c r="H47"/>
  <c r="I47"/>
  <c r="P47"/>
  <c r="H48"/>
  <c r="I48"/>
  <c r="P48"/>
  <c r="H49"/>
  <c r="I49"/>
  <c r="P49"/>
  <c r="H50"/>
  <c r="I50"/>
  <c r="P50"/>
  <c r="H51"/>
  <c r="I51"/>
  <c r="P51"/>
  <c r="H52"/>
  <c r="I52"/>
  <c r="P52"/>
  <c r="H53"/>
  <c r="I53"/>
  <c r="P53"/>
  <c r="H54"/>
  <c r="I54"/>
  <c r="P54"/>
  <c r="H55"/>
  <c r="I55"/>
  <c r="P55"/>
  <c r="H56"/>
  <c r="I56"/>
  <c r="P56"/>
  <c r="H57"/>
  <c r="I57"/>
  <c r="P57"/>
  <c r="H58"/>
  <c r="I58"/>
  <c r="P58"/>
  <c r="H59"/>
  <c r="I59"/>
  <c r="P59"/>
  <c r="H60"/>
  <c r="I60"/>
  <c r="P60"/>
  <c r="H61"/>
  <c r="I61"/>
  <c r="P61"/>
  <c r="H62"/>
  <c r="I62"/>
  <c r="P62"/>
  <c r="H63"/>
  <c r="I63"/>
  <c r="P63"/>
  <c r="H64"/>
  <c r="I64"/>
  <c r="P64"/>
  <c r="H65"/>
  <c r="I65"/>
  <c r="P65"/>
  <c r="H66"/>
  <c r="I66"/>
  <c r="P66"/>
  <c r="H67"/>
  <c r="I67"/>
  <c r="P67"/>
  <c r="H68"/>
  <c r="I68"/>
  <c r="P68"/>
  <c r="H69"/>
  <c r="I69"/>
  <c r="P69"/>
  <c r="H70"/>
  <c r="I70"/>
  <c r="P70"/>
  <c r="H71"/>
  <c r="I71"/>
  <c r="P71"/>
  <c r="H72"/>
  <c r="I72"/>
  <c r="P72"/>
  <c r="H73"/>
  <c r="I73"/>
  <c r="P73"/>
  <c r="H74"/>
  <c r="I74"/>
  <c r="P74"/>
  <c r="H75"/>
  <c r="I75"/>
  <c r="P75"/>
  <c r="H76"/>
  <c r="I76"/>
  <c r="P76"/>
  <c r="H77"/>
  <c r="I77"/>
  <c r="P77"/>
  <c r="H78"/>
  <c r="I78"/>
  <c r="P78"/>
  <c r="H79"/>
  <c r="I79"/>
  <c r="P79"/>
  <c r="H80"/>
  <c r="I80"/>
  <c r="P80"/>
  <c r="H81"/>
  <c r="I81"/>
  <c r="P81"/>
  <c r="H82"/>
  <c r="I82"/>
  <c r="P82"/>
  <c r="H83"/>
  <c r="I83"/>
  <c r="P83"/>
  <c r="H84"/>
  <c r="I84"/>
  <c r="P84"/>
  <c r="H85"/>
  <c r="I85"/>
  <c r="P85"/>
  <c r="H86"/>
  <c r="I86"/>
  <c r="P86"/>
  <c r="H87"/>
  <c r="I87"/>
  <c r="P87"/>
  <c r="H88"/>
  <c r="I88"/>
  <c r="P88"/>
  <c r="H89"/>
  <c r="I89"/>
  <c r="P89"/>
  <c r="H90"/>
  <c r="I90"/>
  <c r="P90"/>
  <c r="H91"/>
  <c r="I91"/>
  <c r="P91"/>
  <c r="H92"/>
  <c r="I92"/>
  <c r="P92"/>
  <c r="H93"/>
  <c r="I93"/>
  <c r="P93"/>
  <c r="H94"/>
  <c r="I94"/>
  <c r="P94"/>
  <c r="H95"/>
  <c r="I95"/>
  <c r="P95"/>
  <c r="H96"/>
  <c r="I96"/>
  <c r="P96"/>
  <c r="H97"/>
  <c r="I97"/>
  <c r="P97"/>
  <c r="H98"/>
  <c r="I98"/>
  <c r="P98"/>
  <c r="H99"/>
  <c r="I99"/>
  <c r="P99"/>
  <c r="H100"/>
  <c r="I100"/>
  <c r="P100"/>
  <c r="H101"/>
  <c r="I101"/>
  <c r="P101"/>
  <c r="H102"/>
  <c r="I102"/>
  <c r="P102"/>
  <c r="H103"/>
  <c r="I103"/>
  <c r="P103"/>
  <c r="H104"/>
  <c r="I104"/>
  <c r="P104"/>
  <c r="H105"/>
  <c r="I105"/>
  <c r="P105"/>
  <c r="H106"/>
  <c r="I106"/>
  <c r="P106"/>
  <c r="H107"/>
  <c r="I107"/>
  <c r="P107"/>
  <c r="H108"/>
  <c r="I108"/>
  <c r="P108"/>
  <c r="H109"/>
  <c r="I109"/>
  <c r="P109"/>
  <c r="H110"/>
  <c r="I110"/>
  <c r="P110"/>
  <c r="H111"/>
  <c r="I111"/>
  <c r="P111"/>
  <c r="H112"/>
  <c r="I112"/>
  <c r="P112"/>
  <c r="H113"/>
  <c r="I113"/>
  <c r="P113"/>
  <c r="H114"/>
  <c r="I114"/>
  <c r="P114"/>
  <c r="H115"/>
  <c r="I115"/>
  <c r="P115"/>
  <c r="H116"/>
  <c r="I116"/>
  <c r="P116"/>
  <c r="H117"/>
  <c r="I117"/>
  <c r="P117"/>
  <c r="H118"/>
  <c r="I118"/>
  <c r="P118"/>
  <c r="H119"/>
  <c r="I119"/>
  <c r="P119"/>
  <c r="H120"/>
  <c r="I120"/>
  <c r="P120"/>
  <c r="H121"/>
  <c r="I121"/>
  <c r="P121"/>
  <c r="H122"/>
  <c r="I122"/>
  <c r="P122"/>
  <c r="H123"/>
  <c r="I123"/>
  <c r="P123"/>
  <c r="H124"/>
  <c r="I124"/>
  <c r="P124"/>
  <c r="H125"/>
  <c r="I125"/>
  <c r="P125"/>
  <c r="H126"/>
  <c r="I126"/>
  <c r="P126"/>
  <c r="H127"/>
  <c r="I127"/>
  <c r="P127"/>
  <c r="H128"/>
  <c r="I128"/>
  <c r="P128"/>
  <c r="H129"/>
  <c r="I129"/>
  <c r="P129"/>
  <c r="H130"/>
  <c r="I130"/>
  <c r="P130"/>
  <c r="H131"/>
  <c r="I131"/>
  <c r="P131"/>
  <c r="H132"/>
  <c r="I132"/>
  <c r="P132"/>
  <c r="H133"/>
  <c r="I133"/>
  <c r="P133"/>
  <c r="H134"/>
  <c r="I134"/>
  <c r="P134"/>
  <c r="H135"/>
  <c r="I135"/>
  <c r="P135"/>
  <c r="H136"/>
  <c r="I136"/>
  <c r="P136"/>
  <c r="H137"/>
  <c r="I137"/>
  <c r="P137"/>
  <c r="H138"/>
  <c r="I138"/>
  <c r="P138"/>
  <c r="H139"/>
  <c r="I139"/>
  <c r="P139"/>
  <c r="H140"/>
  <c r="I140"/>
  <c r="P140"/>
  <c r="H141"/>
  <c r="I141"/>
  <c r="P141"/>
  <c r="H142"/>
  <c r="I142"/>
  <c r="P142"/>
  <c r="H143"/>
  <c r="I143"/>
  <c r="P143"/>
  <c r="H144"/>
  <c r="I144"/>
  <c r="P144"/>
  <c r="H145"/>
  <c r="I145"/>
  <c r="P145"/>
  <c r="H146"/>
  <c r="I146"/>
  <c r="P146"/>
  <c r="H147"/>
  <c r="I147"/>
  <c r="P147"/>
  <c r="H148"/>
  <c r="I148"/>
  <c r="P148"/>
  <c r="H149"/>
  <c r="I149"/>
  <c r="P149"/>
  <c r="H150"/>
  <c r="I150"/>
  <c r="P150"/>
  <c r="H151"/>
  <c r="I151"/>
  <c r="P151"/>
  <c r="H152"/>
  <c r="I152"/>
  <c r="P152"/>
  <c r="H153"/>
  <c r="I153"/>
  <c r="P153"/>
  <c r="H154"/>
  <c r="I154"/>
  <c r="P154"/>
  <c r="H155"/>
  <c r="I155"/>
  <c r="P155"/>
  <c r="H156"/>
  <c r="I156"/>
  <c r="P156"/>
  <c r="H157"/>
  <c r="I157"/>
  <c r="P157"/>
  <c r="H158"/>
  <c r="I158"/>
  <c r="P158"/>
  <c r="H159"/>
  <c r="I159"/>
  <c r="P159"/>
  <c r="H160"/>
  <c r="I160"/>
  <c r="P160"/>
  <c r="H161"/>
  <c r="I161"/>
  <c r="P161"/>
  <c r="H162"/>
  <c r="I162"/>
  <c r="P162"/>
  <c r="H163"/>
  <c r="I163"/>
  <c r="P163"/>
  <c r="H164"/>
  <c r="I164"/>
  <c r="P164"/>
  <c r="H165"/>
  <c r="I165"/>
  <c r="P165"/>
  <c r="H166"/>
  <c r="I166"/>
  <c r="H167"/>
  <c r="I167"/>
  <c r="P167"/>
  <c r="H168"/>
  <c r="I168"/>
  <c r="P168"/>
  <c r="H169"/>
  <c r="I169"/>
  <c r="P169"/>
  <c r="H170"/>
  <c r="I170"/>
  <c r="P170"/>
  <c r="H171"/>
  <c r="I171"/>
  <c r="P171"/>
  <c r="H172"/>
  <c r="I172"/>
  <c r="P172"/>
  <c r="H173"/>
  <c r="I173"/>
  <c r="P173"/>
  <c r="H174"/>
  <c r="I174"/>
  <c r="P174"/>
  <c r="H175"/>
  <c r="I175"/>
  <c r="P175"/>
  <c r="H176"/>
  <c r="I176"/>
  <c r="P176"/>
  <c r="H177"/>
  <c r="I177"/>
  <c r="P177"/>
  <c r="H178"/>
  <c r="I178"/>
  <c r="P178"/>
  <c r="H179"/>
  <c r="I179"/>
  <c r="P179"/>
  <c r="H180"/>
  <c r="I180"/>
  <c r="P180"/>
  <c r="H181"/>
  <c r="I181"/>
  <c r="P181"/>
  <c r="H182"/>
  <c r="I182"/>
  <c r="P182"/>
  <c r="H183"/>
  <c r="I183"/>
  <c r="P183"/>
  <c r="H184"/>
  <c r="I184"/>
  <c r="P184"/>
  <c r="H185"/>
  <c r="I185"/>
  <c r="P185"/>
  <c r="H186"/>
  <c r="I186"/>
  <c r="P186"/>
  <c r="H187"/>
  <c r="I187"/>
  <c r="P187"/>
  <c r="H188"/>
  <c r="I188"/>
  <c r="P188"/>
  <c r="H189"/>
  <c r="I189"/>
  <c r="P189"/>
  <c r="H190"/>
  <c r="I190"/>
  <c r="P190"/>
  <c r="H191"/>
  <c r="I191"/>
  <c r="P191"/>
  <c r="H192"/>
  <c r="I192"/>
  <c r="P192"/>
  <c r="H193"/>
  <c r="I193"/>
  <c r="P193"/>
  <c r="H194"/>
  <c r="I194"/>
  <c r="P194"/>
  <c r="H195"/>
  <c r="I195"/>
  <c r="P195"/>
  <c r="H196"/>
  <c r="I196"/>
  <c r="P196"/>
  <c r="H197"/>
  <c r="I197"/>
  <c r="P197"/>
  <c r="H198"/>
  <c r="I198"/>
  <c r="P198"/>
  <c r="H199"/>
  <c r="I199"/>
  <c r="P199"/>
  <c r="H200"/>
  <c r="I200"/>
  <c r="P200"/>
  <c r="H201"/>
  <c r="I201"/>
  <c r="P201"/>
  <c r="H202"/>
  <c r="I202"/>
  <c r="P202"/>
  <c r="H203"/>
  <c r="I203"/>
  <c r="P203"/>
  <c r="H204"/>
  <c r="I204"/>
  <c r="P204"/>
  <c r="H205"/>
  <c r="I205"/>
  <c r="P205"/>
  <c r="H206"/>
  <c r="I206"/>
  <c r="P206"/>
  <c r="H207"/>
  <c r="I207"/>
  <c r="P207"/>
  <c r="H208"/>
  <c r="I208"/>
  <c r="P208"/>
  <c r="H209"/>
  <c r="I209"/>
  <c r="P209"/>
  <c r="H210"/>
  <c r="I210"/>
  <c r="P210"/>
  <c r="H211"/>
  <c r="I211"/>
  <c r="P211"/>
  <c r="H212"/>
  <c r="I212"/>
  <c r="P212"/>
  <c r="H213"/>
  <c r="I213"/>
  <c r="P213"/>
  <c r="H214"/>
  <c r="I214"/>
  <c r="P214"/>
  <c r="H215"/>
  <c r="I215"/>
  <c r="P215"/>
  <c r="H216"/>
  <c r="I216"/>
  <c r="P216"/>
  <c r="H217"/>
  <c r="I217"/>
  <c r="P217"/>
  <c r="H218"/>
  <c r="I218"/>
  <c r="P218"/>
  <c r="H219"/>
  <c r="I219"/>
  <c r="P219"/>
  <c r="H220"/>
  <c r="I220"/>
  <c r="P220"/>
  <c r="H221"/>
  <c r="I221"/>
  <c r="P221"/>
  <c r="H222"/>
  <c r="I222"/>
  <c r="P222"/>
  <c r="H223"/>
  <c r="I223"/>
  <c r="P223"/>
  <c r="H224"/>
  <c r="I224"/>
  <c r="P224"/>
  <c r="H225"/>
  <c r="I225"/>
  <c r="P225"/>
  <c r="H226"/>
  <c r="I226"/>
  <c r="P226"/>
  <c r="H227"/>
  <c r="I227"/>
  <c r="P227"/>
  <c r="H228"/>
  <c r="I228"/>
  <c r="P228"/>
  <c r="H229"/>
  <c r="I229"/>
  <c r="P229"/>
  <c r="H230"/>
  <c r="I230"/>
  <c r="P230"/>
  <c r="H231"/>
  <c r="I231"/>
  <c r="P231"/>
  <c r="H232"/>
  <c r="I232"/>
  <c r="H233"/>
  <c r="I233"/>
  <c r="P233"/>
  <c r="H234"/>
  <c r="I234"/>
  <c r="P234"/>
  <c r="H235"/>
  <c r="I235"/>
  <c r="P235"/>
  <c r="H236"/>
  <c r="I236"/>
  <c r="P236"/>
  <c r="H237"/>
  <c r="I237"/>
  <c r="P237"/>
  <c r="H238"/>
  <c r="I238"/>
  <c r="P238"/>
  <c r="H239"/>
  <c r="I239"/>
  <c r="P239"/>
  <c r="H240"/>
  <c r="I240"/>
  <c r="P240"/>
  <c r="H241"/>
  <c r="I241"/>
  <c r="P241"/>
  <c r="H242"/>
  <c r="I242"/>
  <c r="P242"/>
  <c r="H243"/>
  <c r="I243"/>
  <c r="P243"/>
  <c r="H244"/>
  <c r="I244"/>
  <c r="P244"/>
  <c r="H245"/>
  <c r="I245"/>
  <c r="P245"/>
  <c r="H246"/>
  <c r="I246"/>
  <c r="P246"/>
  <c r="H247"/>
  <c r="I247"/>
  <c r="P247"/>
  <c r="H248"/>
  <c r="I248"/>
  <c r="P248"/>
  <c r="H249"/>
  <c r="I249"/>
  <c r="P249"/>
  <c r="H250"/>
  <c r="I250"/>
  <c r="P250"/>
  <c r="H251"/>
  <c r="I251"/>
  <c r="P251"/>
  <c r="H252"/>
  <c r="I252"/>
  <c r="P252"/>
  <c r="H253"/>
  <c r="I253"/>
  <c r="P253"/>
  <c r="H254"/>
  <c r="I254"/>
  <c r="P254"/>
  <c r="H255"/>
  <c r="I255"/>
  <c r="P255"/>
  <c r="H256"/>
  <c r="I256"/>
  <c r="P256"/>
  <c r="H257"/>
  <c r="I257"/>
  <c r="P257"/>
  <c r="H258"/>
  <c r="I258"/>
  <c r="P258"/>
  <c r="H259"/>
  <c r="I259"/>
  <c r="P259"/>
  <c r="H260"/>
  <c r="I260"/>
  <c r="P260"/>
  <c r="H261"/>
  <c r="I261"/>
  <c r="P261"/>
  <c r="H262"/>
  <c r="I262"/>
  <c r="P262"/>
  <c r="H263"/>
  <c r="I263"/>
  <c r="P263"/>
  <c r="H264"/>
  <c r="I264"/>
  <c r="P264"/>
  <c r="H265"/>
  <c r="I265"/>
  <c r="P265"/>
  <c r="H266"/>
  <c r="I266"/>
  <c r="P266"/>
  <c r="H267"/>
  <c r="I267"/>
  <c r="P267"/>
  <c r="H268"/>
  <c r="I268"/>
  <c r="P268"/>
  <c r="H269"/>
  <c r="I269"/>
  <c r="P269"/>
  <c r="H270"/>
  <c r="I270"/>
  <c r="P270"/>
  <c r="H271"/>
  <c r="I271"/>
  <c r="P271"/>
  <c r="H272"/>
  <c r="I272"/>
  <c r="P272"/>
  <c r="H273"/>
  <c r="I273"/>
  <c r="P273"/>
  <c r="H274"/>
  <c r="I274"/>
  <c r="P274"/>
  <c r="H275"/>
  <c r="I275"/>
  <c r="P275"/>
  <c r="H276"/>
  <c r="I276"/>
  <c r="P276"/>
  <c r="H277"/>
  <c r="I277"/>
  <c r="P277"/>
  <c r="H278"/>
  <c r="I278"/>
  <c r="P278"/>
  <c r="H279"/>
  <c r="I279"/>
  <c r="P279"/>
  <c r="H280"/>
  <c r="I280"/>
  <c r="P280"/>
  <c r="H281"/>
  <c r="I281"/>
  <c r="P281"/>
  <c r="H282"/>
  <c r="I282"/>
  <c r="P282"/>
  <c r="H283"/>
  <c r="I283"/>
  <c r="P283"/>
  <c r="H284"/>
  <c r="I284"/>
  <c r="P284"/>
  <c r="H285"/>
  <c r="I285"/>
  <c r="P285"/>
  <c r="H286"/>
  <c r="I286"/>
  <c r="P286"/>
  <c r="H287"/>
  <c r="I287"/>
  <c r="P287"/>
  <c r="H288"/>
  <c r="I288"/>
  <c r="P288"/>
  <c r="H289"/>
  <c r="I289"/>
  <c r="P289"/>
  <c r="H290"/>
  <c r="I290"/>
  <c r="P290"/>
  <c r="H291"/>
  <c r="I291"/>
  <c r="P291"/>
  <c r="H292"/>
  <c r="I292"/>
  <c r="P292"/>
  <c r="H293"/>
  <c r="I293"/>
  <c r="P293"/>
  <c r="H294"/>
  <c r="I294"/>
  <c r="P294"/>
  <c r="H295"/>
  <c r="I295"/>
  <c r="P295"/>
  <c r="H296"/>
  <c r="I296"/>
  <c r="P296"/>
  <c r="H297"/>
  <c r="I297"/>
  <c r="P297"/>
  <c r="H298"/>
  <c r="I298"/>
  <c r="P298"/>
  <c r="H299"/>
  <c r="I299"/>
  <c r="P299"/>
  <c r="H300"/>
  <c r="I300"/>
  <c r="P300"/>
  <c r="H301"/>
  <c r="I301"/>
  <c r="P301"/>
  <c r="H302"/>
  <c r="I302"/>
  <c r="P302"/>
  <c r="H303"/>
  <c r="I303"/>
  <c r="P303"/>
  <c r="H304"/>
  <c r="I304"/>
  <c r="P304"/>
  <c r="H305"/>
  <c r="I305"/>
  <c r="P305"/>
  <c r="H306"/>
  <c r="I306"/>
  <c r="P306"/>
  <c r="H307"/>
  <c r="I307"/>
  <c r="P307"/>
  <c r="H308"/>
  <c r="I308"/>
  <c r="P308"/>
  <c r="H309"/>
  <c r="I309"/>
  <c r="P309"/>
  <c r="H310"/>
  <c r="I310"/>
  <c r="P310"/>
  <c r="H311"/>
  <c r="I311"/>
  <c r="P311"/>
  <c r="H312"/>
  <c r="I312"/>
  <c r="P312"/>
  <c r="H313"/>
  <c r="I313"/>
  <c r="P313"/>
  <c r="H314"/>
  <c r="I314"/>
  <c r="P314"/>
  <c r="H315"/>
  <c r="I315"/>
  <c r="P315"/>
  <c r="H316"/>
  <c r="I316"/>
  <c r="P316"/>
  <c r="H317"/>
  <c r="I317"/>
  <c r="P317"/>
  <c r="H318"/>
  <c r="I318"/>
  <c r="P318"/>
  <c r="H319"/>
  <c r="I319"/>
  <c r="P319"/>
  <c r="H320"/>
  <c r="I320"/>
  <c r="P320"/>
  <c r="H321"/>
  <c r="I321"/>
  <c r="P321"/>
  <c r="H322"/>
  <c r="I322"/>
  <c r="P322"/>
  <c r="H323"/>
  <c r="I323"/>
  <c r="P323"/>
  <c r="H324"/>
  <c r="I324"/>
  <c r="P324"/>
  <c r="H325"/>
  <c r="I325"/>
  <c r="P325"/>
  <c r="H326"/>
  <c r="I326"/>
  <c r="P326"/>
  <c r="H327"/>
  <c r="I327"/>
  <c r="P327"/>
  <c r="H328"/>
  <c r="I328"/>
  <c r="P328"/>
  <c r="H329"/>
  <c r="I329"/>
  <c r="P329"/>
  <c r="H330"/>
  <c r="I330"/>
  <c r="P330"/>
  <c r="H331"/>
  <c r="I331"/>
  <c r="P331"/>
  <c r="H332"/>
  <c r="I332"/>
  <c r="P332"/>
  <c r="H333"/>
  <c r="I333"/>
  <c r="P333"/>
  <c r="H334"/>
  <c r="I334"/>
  <c r="P334"/>
  <c r="H335"/>
  <c r="I335"/>
  <c r="P335"/>
  <c r="H336"/>
  <c r="I336"/>
  <c r="P336"/>
  <c r="H337"/>
  <c r="I337"/>
  <c r="P337"/>
  <c r="H338"/>
  <c r="I338"/>
  <c r="P338"/>
  <c r="H339"/>
  <c r="I339"/>
  <c r="P339"/>
  <c r="H340"/>
  <c r="I340"/>
  <c r="P340"/>
  <c r="H341"/>
  <c r="I341"/>
  <c r="P341"/>
  <c r="H342"/>
  <c r="I342"/>
  <c r="P342"/>
  <c r="H343"/>
  <c r="I343"/>
  <c r="P343"/>
  <c r="H344"/>
  <c r="I344"/>
  <c r="P344"/>
  <c r="H345"/>
  <c r="I345"/>
  <c r="P345"/>
  <c r="H346"/>
  <c r="I346"/>
  <c r="P346"/>
  <c r="H347"/>
  <c r="I347"/>
  <c r="P347"/>
  <c r="H348"/>
  <c r="I348"/>
  <c r="P348"/>
  <c r="H349"/>
  <c r="I349"/>
  <c r="P349"/>
  <c r="H350"/>
  <c r="I350"/>
  <c r="P350"/>
  <c r="H351"/>
  <c r="I351"/>
  <c r="P351"/>
  <c r="H352"/>
  <c r="I352"/>
  <c r="P352"/>
  <c r="H353"/>
  <c r="I353"/>
  <c r="P353"/>
  <c r="H354"/>
  <c r="I354"/>
  <c r="P354"/>
  <c r="H355"/>
  <c r="I355"/>
  <c r="P355"/>
  <c r="H356"/>
  <c r="I356"/>
  <c r="P356"/>
  <c r="H357"/>
  <c r="I357"/>
  <c r="P357"/>
  <c r="H358"/>
  <c r="I358"/>
  <c r="P358"/>
  <c r="H359"/>
  <c r="I359"/>
  <c r="P359"/>
  <c r="H360"/>
  <c r="I360"/>
  <c r="P360"/>
  <c r="H361"/>
  <c r="I361"/>
  <c r="P361"/>
  <c r="H362"/>
  <c r="I362"/>
  <c r="P362"/>
  <c r="H363"/>
  <c r="I363"/>
  <c r="P363"/>
  <c r="H364"/>
  <c r="I364"/>
  <c r="P364"/>
  <c r="H365"/>
  <c r="I365"/>
  <c r="P365"/>
  <c r="H366"/>
  <c r="I366"/>
  <c r="P366"/>
  <c r="H367"/>
  <c r="I367"/>
  <c r="P367"/>
  <c r="H368"/>
  <c r="I368"/>
  <c r="P368"/>
  <c r="H369"/>
  <c r="I369"/>
  <c r="P369"/>
  <c r="H370"/>
  <c r="I370"/>
  <c r="P370"/>
  <c r="H371"/>
  <c r="I371"/>
  <c r="P371"/>
  <c r="H372"/>
  <c r="I372"/>
  <c r="P372"/>
  <c r="H373"/>
  <c r="I373"/>
  <c r="P373"/>
  <c r="H374"/>
  <c r="I374"/>
  <c r="P374"/>
  <c r="H375"/>
  <c r="I375"/>
  <c r="P375"/>
  <c r="H376"/>
  <c r="I376"/>
  <c r="P376"/>
  <c r="H377"/>
  <c r="I377"/>
  <c r="P377"/>
  <c r="H378"/>
  <c r="I378"/>
  <c r="P378"/>
  <c r="H379"/>
  <c r="I379"/>
  <c r="P379"/>
  <c r="H380"/>
  <c r="I380"/>
  <c r="P380"/>
  <c r="H381"/>
  <c r="I381"/>
  <c r="P381"/>
  <c r="H382"/>
  <c r="I382"/>
  <c r="P382"/>
  <c r="H383"/>
  <c r="I383"/>
  <c r="P383"/>
  <c r="H384"/>
  <c r="I384"/>
  <c r="P384"/>
  <c r="H385"/>
  <c r="I385"/>
  <c r="P385"/>
  <c r="H386"/>
  <c r="I386"/>
  <c r="P386"/>
  <c r="H387"/>
  <c r="I387"/>
  <c r="P387"/>
  <c r="H388"/>
  <c r="I388"/>
  <c r="P388"/>
  <c r="H389"/>
  <c r="I389"/>
  <c r="P389"/>
  <c r="H390"/>
  <c r="I390"/>
  <c r="P390"/>
  <c r="H391"/>
  <c r="I391"/>
  <c r="P391"/>
  <c r="H392"/>
  <c r="I392"/>
  <c r="P392"/>
  <c r="H393"/>
  <c r="I393"/>
  <c r="P393"/>
  <c r="H394"/>
  <c r="I394"/>
  <c r="P394"/>
  <c r="H395"/>
  <c r="I395"/>
  <c r="P395"/>
  <c r="H396"/>
  <c r="I396"/>
  <c r="P396"/>
  <c r="H397"/>
  <c r="I397"/>
  <c r="P397"/>
  <c r="H398"/>
  <c r="I398"/>
  <c r="P398"/>
  <c r="H399"/>
  <c r="I399"/>
  <c r="P399"/>
  <c r="H400"/>
  <c r="I400"/>
  <c r="P400"/>
  <c r="H401"/>
  <c r="I401"/>
  <c r="P401"/>
  <c r="H402"/>
  <c r="I402"/>
  <c r="P402"/>
  <c r="H403"/>
  <c r="I403"/>
  <c r="P403"/>
  <c r="H404"/>
  <c r="I404"/>
  <c r="P404"/>
  <c r="H405"/>
  <c r="I405"/>
  <c r="P405"/>
  <c r="H406"/>
  <c r="I406"/>
  <c r="P406"/>
  <c r="H407"/>
  <c r="I407"/>
  <c r="P407"/>
  <c r="H408"/>
  <c r="I408"/>
  <c r="P408"/>
  <c r="H409"/>
  <c r="I409"/>
  <c r="P409"/>
  <c r="H410"/>
  <c r="I410"/>
  <c r="P410"/>
  <c r="H411"/>
  <c r="I411"/>
  <c r="P411"/>
  <c r="H412"/>
  <c r="I412"/>
  <c r="P412"/>
  <c r="H413"/>
  <c r="I413"/>
  <c r="P413"/>
  <c r="H414"/>
  <c r="I414"/>
  <c r="P414"/>
  <c r="H415"/>
  <c r="I415"/>
  <c r="P415"/>
  <c r="H416"/>
  <c r="I416"/>
  <c r="P416"/>
  <c r="H417"/>
  <c r="I417"/>
  <c r="P417"/>
  <c r="H418"/>
  <c r="I418"/>
  <c r="P418"/>
  <c r="H419"/>
  <c r="I419"/>
  <c r="P419"/>
  <c r="H420"/>
  <c r="I420"/>
  <c r="P420"/>
  <c r="H421"/>
  <c r="I421"/>
  <c r="P421"/>
  <c r="H422"/>
  <c r="I422"/>
  <c r="P422"/>
  <c r="H423"/>
  <c r="I423"/>
  <c r="P423"/>
  <c r="H424"/>
  <c r="I424"/>
  <c r="P424"/>
  <c r="H425"/>
  <c r="I425"/>
  <c r="P425"/>
  <c r="H426"/>
  <c r="I426"/>
  <c r="P426"/>
  <c r="H427"/>
  <c r="I427"/>
  <c r="P427"/>
  <c r="H428"/>
  <c r="I428"/>
  <c r="P428"/>
  <c r="H429"/>
  <c r="I429"/>
  <c r="P429"/>
  <c r="H430"/>
  <c r="I430"/>
  <c r="P430"/>
  <c r="H431"/>
  <c r="I431"/>
  <c r="P431"/>
  <c r="H432"/>
  <c r="I432"/>
  <c r="P432"/>
  <c r="H433"/>
  <c r="I433"/>
  <c r="P433"/>
  <c r="H434"/>
  <c r="I434"/>
  <c r="P434"/>
  <c r="H435"/>
  <c r="I435"/>
  <c r="P435"/>
  <c r="H6"/>
  <c r="I6"/>
  <c r="P6"/>
  <c r="F144" i="12"/>
  <c r="P143"/>
  <c r="P142"/>
  <c r="P141"/>
  <c r="P140"/>
  <c r="P139"/>
  <c r="P137"/>
  <c r="P135"/>
  <c r="P134"/>
  <c r="P133"/>
  <c r="P129"/>
  <c r="P126"/>
  <c r="P104"/>
  <c r="P97"/>
  <c r="P94"/>
  <c r="P88"/>
  <c r="P85"/>
  <c r="P66"/>
  <c r="P65"/>
  <c r="P64"/>
  <c r="P61"/>
  <c r="P59"/>
  <c r="P57"/>
  <c r="P53"/>
  <c r="P42"/>
  <c r="P36"/>
  <c r="P33"/>
  <c r="P30"/>
  <c r="P20"/>
  <c r="P7"/>
  <c r="P3"/>
  <c r="K143"/>
  <c r="K142"/>
  <c r="K141"/>
  <c r="K140"/>
  <c r="K139"/>
  <c r="K137"/>
  <c r="K135"/>
  <c r="K134"/>
  <c r="K133"/>
  <c r="K129"/>
  <c r="K126"/>
  <c r="K104"/>
  <c r="K97"/>
  <c r="K94"/>
  <c r="K88"/>
  <c r="K85"/>
  <c r="K66"/>
  <c r="K65"/>
  <c r="K64"/>
  <c r="K61"/>
  <c r="K59"/>
  <c r="K57"/>
  <c r="K53"/>
  <c r="K42"/>
  <c r="K36"/>
  <c r="K33"/>
  <c r="K30"/>
  <c r="K20"/>
  <c r="K7"/>
  <c r="K3"/>
  <c r="AC5" i="11"/>
  <c r="AC6"/>
  <c r="Z7"/>
  <c r="Y7"/>
  <c r="AA7"/>
  <c r="AA5"/>
  <c r="AA6"/>
  <c r="Y5"/>
  <c r="Y6"/>
  <c r="AC8"/>
  <c r="AC9"/>
  <c r="AC10"/>
  <c r="AC11"/>
  <c r="AC12"/>
  <c r="AC14"/>
  <c r="AC15"/>
  <c r="AC16"/>
  <c r="AC17"/>
  <c r="AC19"/>
  <c r="AC20"/>
  <c r="AC22"/>
  <c r="AC23"/>
  <c r="AC24"/>
  <c r="AC25"/>
  <c r="AC26"/>
  <c r="AC27"/>
  <c r="AC28"/>
  <c r="AC30"/>
  <c r="AC32"/>
  <c r="AC34"/>
  <c r="AC35"/>
  <c r="AC36"/>
  <c r="AC37"/>
  <c r="AC38"/>
  <c r="AC40"/>
  <c r="AC41"/>
  <c r="AC42"/>
  <c r="AC44"/>
  <c r="AC47"/>
  <c r="AC48"/>
  <c r="AC50"/>
  <c r="AC51"/>
  <c r="AC52"/>
  <c r="AC54"/>
  <c r="AC55"/>
  <c r="AC56"/>
  <c r="AC58"/>
  <c r="AC59"/>
  <c r="AC61"/>
  <c r="AC63"/>
  <c r="AC64"/>
  <c r="AC65"/>
  <c r="AC66"/>
  <c r="AC67"/>
  <c r="AC68"/>
  <c r="AC69"/>
  <c r="AC71"/>
  <c r="AC72"/>
  <c r="AC73"/>
  <c r="AC74"/>
  <c r="AC75"/>
  <c r="AC77"/>
  <c r="AC79"/>
  <c r="AC81"/>
  <c r="AC82"/>
  <c r="AC83"/>
  <c r="AC84"/>
  <c r="AC85"/>
  <c r="AC87"/>
  <c r="AC88"/>
  <c r="AC89"/>
  <c r="AC90"/>
  <c r="AC92"/>
  <c r="AC93"/>
  <c r="AC94"/>
  <c r="AC96"/>
  <c r="AC98"/>
  <c r="AC99"/>
  <c r="AC101"/>
  <c r="AC102"/>
  <c r="AC104"/>
  <c r="AC105"/>
  <c r="AC106"/>
  <c r="AC108"/>
  <c r="AC110"/>
  <c r="AC111"/>
  <c r="AC112"/>
  <c r="AC113"/>
  <c r="AC114"/>
  <c r="AC115"/>
  <c r="AC116"/>
  <c r="AC117"/>
  <c r="AC128"/>
  <c r="AC129"/>
  <c r="AC130"/>
  <c r="AC131"/>
  <c r="AC132"/>
  <c r="AC134"/>
  <c r="AC135"/>
  <c r="AC136"/>
  <c r="AC137"/>
  <c r="AC138"/>
  <c r="AC139"/>
  <c r="AC141"/>
  <c r="AC142"/>
  <c r="AC143"/>
  <c r="AC144"/>
  <c r="AC145"/>
  <c r="M3" i="12"/>
  <c r="M4"/>
  <c r="M6"/>
  <c r="M7"/>
  <c r="M8"/>
  <c r="M9"/>
  <c r="M10"/>
  <c r="M12"/>
  <c r="M13"/>
  <c r="M14"/>
  <c r="M15"/>
  <c r="M17"/>
  <c r="M18"/>
  <c r="M20"/>
  <c r="M21"/>
  <c r="M22"/>
  <c r="M23"/>
  <c r="M24"/>
  <c r="M25"/>
  <c r="M26"/>
  <c r="M28"/>
  <c r="M30"/>
  <c r="M32"/>
  <c r="M33"/>
  <c r="M34"/>
  <c r="M35"/>
  <c r="M36"/>
  <c r="M38"/>
  <c r="M39"/>
  <c r="M40"/>
  <c r="M42"/>
  <c r="M45"/>
  <c r="M46"/>
  <c r="M48"/>
  <c r="M49"/>
  <c r="M50"/>
  <c r="M52"/>
  <c r="M53"/>
  <c r="M54"/>
  <c r="M56"/>
  <c r="M57"/>
  <c r="M59"/>
  <c r="M61"/>
  <c r="M62"/>
  <c r="M63"/>
  <c r="M64"/>
  <c r="M65"/>
  <c r="M66"/>
  <c r="M67"/>
  <c r="M69"/>
  <c r="M70"/>
  <c r="M71"/>
  <c r="M72"/>
  <c r="M73"/>
  <c r="M75"/>
  <c r="M77"/>
  <c r="M79"/>
  <c r="M80"/>
  <c r="M81"/>
  <c r="M82"/>
  <c r="M83"/>
  <c r="M85"/>
  <c r="M86"/>
  <c r="M87"/>
  <c r="M88"/>
  <c r="M90"/>
  <c r="M91"/>
  <c r="M92"/>
  <c r="M94"/>
  <c r="M96"/>
  <c r="M97"/>
  <c r="M99"/>
  <c r="M100"/>
  <c r="M102"/>
  <c r="M103"/>
  <c r="M104"/>
  <c r="M106"/>
  <c r="M108"/>
  <c r="M109"/>
  <c r="M110"/>
  <c r="M111"/>
  <c r="M112"/>
  <c r="M113"/>
  <c r="M114"/>
  <c r="M115"/>
  <c r="M126"/>
  <c r="M127"/>
  <c r="M128"/>
  <c r="M129"/>
  <c r="M130"/>
  <c r="M132"/>
  <c r="M133"/>
  <c r="M134"/>
  <c r="M135"/>
  <c r="M136"/>
  <c r="M137"/>
  <c r="M139"/>
  <c r="M140"/>
  <c r="M141"/>
  <c r="M142"/>
  <c r="M143"/>
  <c r="I143"/>
  <c r="H143"/>
  <c r="I142"/>
  <c r="H142"/>
  <c r="I141"/>
  <c r="H141"/>
  <c r="I140"/>
  <c r="H140"/>
  <c r="I139"/>
  <c r="H139"/>
  <c r="I138"/>
  <c r="I137"/>
  <c r="H137"/>
  <c r="I136"/>
  <c r="H136"/>
  <c r="I135"/>
  <c r="H135"/>
  <c r="I134"/>
  <c r="H134"/>
  <c r="I133"/>
  <c r="H133"/>
  <c r="I132"/>
  <c r="H132"/>
  <c r="I131"/>
  <c r="I130"/>
  <c r="H130"/>
  <c r="I129"/>
  <c r="H129"/>
  <c r="I128"/>
  <c r="H128"/>
  <c r="I127"/>
  <c r="H127"/>
  <c r="I126"/>
  <c r="H126"/>
  <c r="I125"/>
  <c r="I124"/>
  <c r="I123"/>
  <c r="I122"/>
  <c r="I121"/>
  <c r="I120"/>
  <c r="I119"/>
  <c r="I118"/>
  <c r="I117"/>
  <c r="I116"/>
  <c r="I115"/>
  <c r="H115"/>
  <c r="I114"/>
  <c r="H114"/>
  <c r="I113"/>
  <c r="H113"/>
  <c r="I112"/>
  <c r="H112"/>
  <c r="I111"/>
  <c r="H111"/>
  <c r="I110"/>
  <c r="H110"/>
  <c r="I109"/>
  <c r="H109"/>
  <c r="I108"/>
  <c r="H108"/>
  <c r="I107"/>
  <c r="I106"/>
  <c r="H106"/>
  <c r="I105"/>
  <c r="I104"/>
  <c r="H104"/>
  <c r="I103"/>
  <c r="H103"/>
  <c r="I102"/>
  <c r="H102"/>
  <c r="I101"/>
  <c r="I100"/>
  <c r="H100"/>
  <c r="I99"/>
  <c r="H99"/>
  <c r="I98"/>
  <c r="I97"/>
  <c r="H97"/>
  <c r="I96"/>
  <c r="H96"/>
  <c r="I95"/>
  <c r="I94"/>
  <c r="H94"/>
  <c r="I93"/>
  <c r="I92"/>
  <c r="H92"/>
  <c r="I91"/>
  <c r="H91"/>
  <c r="I90"/>
  <c r="H90"/>
  <c r="I89"/>
  <c r="I88"/>
  <c r="H88"/>
  <c r="I87"/>
  <c r="H87"/>
  <c r="I86"/>
  <c r="H86"/>
  <c r="I85"/>
  <c r="H85"/>
  <c r="I84"/>
  <c r="I83"/>
  <c r="H83"/>
  <c r="I82"/>
  <c r="H82"/>
  <c r="I81"/>
  <c r="H81"/>
  <c r="I80"/>
  <c r="H80"/>
  <c r="I79"/>
  <c r="H79"/>
  <c r="I78"/>
  <c r="I77"/>
  <c r="H77"/>
  <c r="I76"/>
  <c r="I75"/>
  <c r="H75"/>
  <c r="I74"/>
  <c r="I73"/>
  <c r="H73"/>
  <c r="I72"/>
  <c r="H72"/>
  <c r="I71"/>
  <c r="H71"/>
  <c r="I70"/>
  <c r="H70"/>
  <c r="I69"/>
  <c r="H69"/>
  <c r="I68"/>
  <c r="I67"/>
  <c r="H67"/>
  <c r="I66"/>
  <c r="H66"/>
  <c r="I65"/>
  <c r="H65"/>
  <c r="I64"/>
  <c r="H64"/>
  <c r="I63"/>
  <c r="H63"/>
  <c r="I62"/>
  <c r="H62"/>
  <c r="I61"/>
  <c r="H61"/>
  <c r="I60"/>
  <c r="I59"/>
  <c r="H59"/>
  <c r="I58"/>
  <c r="I57"/>
  <c r="H57"/>
  <c r="I56"/>
  <c r="H56"/>
  <c r="I55"/>
  <c r="I54"/>
  <c r="H54"/>
  <c r="I53"/>
  <c r="H53"/>
  <c r="I52"/>
  <c r="H52"/>
  <c r="I51"/>
  <c r="I50"/>
  <c r="H50"/>
  <c r="I49"/>
  <c r="H49"/>
  <c r="I48"/>
  <c r="H48"/>
  <c r="I47"/>
  <c r="I46"/>
  <c r="H46"/>
  <c r="I45"/>
  <c r="H45"/>
  <c r="I44"/>
  <c r="I43"/>
  <c r="I42"/>
  <c r="H42"/>
  <c r="I41"/>
  <c r="I40"/>
  <c r="H40"/>
  <c r="I39"/>
  <c r="H39"/>
  <c r="I38"/>
  <c r="H38"/>
  <c r="I37"/>
  <c r="I36"/>
  <c r="H36"/>
  <c r="I35"/>
  <c r="H35"/>
  <c r="I34"/>
  <c r="H34"/>
  <c r="I33"/>
  <c r="H33"/>
  <c r="I32"/>
  <c r="H32"/>
  <c r="I31"/>
  <c r="I30"/>
  <c r="H30"/>
  <c r="I29"/>
  <c r="I28"/>
  <c r="H28"/>
  <c r="I27"/>
  <c r="I26"/>
  <c r="H26"/>
  <c r="I25"/>
  <c r="H25"/>
  <c r="I24"/>
  <c r="H24"/>
  <c r="I23"/>
  <c r="H23"/>
  <c r="I22"/>
  <c r="H22"/>
  <c r="I21"/>
  <c r="H21"/>
  <c r="I20"/>
  <c r="H20"/>
  <c r="I19"/>
  <c r="I18"/>
  <c r="H18"/>
  <c r="I17"/>
  <c r="H17"/>
  <c r="I16"/>
  <c r="I15"/>
  <c r="H15"/>
  <c r="I14"/>
  <c r="H14"/>
  <c r="I13"/>
  <c r="H13"/>
  <c r="I12"/>
  <c r="H12"/>
  <c r="I11"/>
  <c r="I10"/>
  <c r="H10"/>
  <c r="I9"/>
  <c r="H9"/>
  <c r="I8"/>
  <c r="H8"/>
  <c r="I7"/>
  <c r="H7"/>
  <c r="I6"/>
  <c r="H6"/>
  <c r="I5"/>
  <c r="I4"/>
  <c r="H4"/>
  <c r="I3"/>
  <c r="H3"/>
  <c r="E144"/>
  <c r="D144"/>
  <c r="Y145" i="11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146"/>
  <c r="AC3"/>
  <c r="AC1"/>
  <c r="AA8"/>
  <c r="AA9"/>
  <c r="AA10"/>
  <c r="AA11"/>
  <c r="AA12"/>
  <c r="AA14"/>
  <c r="AA15"/>
  <c r="AA16"/>
  <c r="AA17"/>
  <c r="AA19"/>
  <c r="AA20"/>
  <c r="AA22"/>
  <c r="AA23"/>
  <c r="AA24"/>
  <c r="AA25"/>
  <c r="AA26"/>
  <c r="AA27"/>
  <c r="AA28"/>
  <c r="AA30"/>
  <c r="AA32"/>
  <c r="AA34"/>
  <c r="AA35"/>
  <c r="AA36"/>
  <c r="AA37"/>
  <c r="AA38"/>
  <c r="AA40"/>
  <c r="AA41"/>
  <c r="AA42"/>
  <c r="AA44"/>
  <c r="AA47"/>
  <c r="AA48"/>
  <c r="AA50"/>
  <c r="AA51"/>
  <c r="AA52"/>
  <c r="AA54"/>
  <c r="AA55"/>
  <c r="AA56"/>
  <c r="AA58"/>
  <c r="AA59"/>
  <c r="AA61"/>
  <c r="AA63"/>
  <c r="AA64"/>
  <c r="AA65"/>
  <c r="AA66"/>
  <c r="AA67"/>
  <c r="AA68"/>
  <c r="AA69"/>
  <c r="AA71"/>
  <c r="AA72"/>
  <c r="AA73"/>
  <c r="AA74"/>
  <c r="AA75"/>
  <c r="AA77"/>
  <c r="AA79"/>
  <c r="AA81"/>
  <c r="AA82"/>
  <c r="AA83"/>
  <c r="AA84"/>
  <c r="AA85"/>
  <c r="AA87"/>
  <c r="AA88"/>
  <c r="AA89"/>
  <c r="AA90"/>
  <c r="AA92"/>
  <c r="AA93"/>
  <c r="AA94"/>
  <c r="AA96"/>
  <c r="AA98"/>
  <c r="AA99"/>
  <c r="AA101"/>
  <c r="AA102"/>
  <c r="AA104"/>
  <c r="AA105"/>
  <c r="AA106"/>
  <c r="AA108"/>
  <c r="AA110"/>
  <c r="AA111"/>
  <c r="AA112"/>
  <c r="AA113"/>
  <c r="AA114"/>
  <c r="AA115"/>
  <c r="AA116"/>
  <c r="AA117"/>
  <c r="AA128"/>
  <c r="AA129"/>
  <c r="AA130"/>
  <c r="AA131"/>
  <c r="AA132"/>
  <c r="AA134"/>
  <c r="AA135"/>
  <c r="AA136"/>
  <c r="AA137"/>
  <c r="AA138"/>
  <c r="AA139"/>
  <c r="AA141"/>
  <c r="AA142"/>
  <c r="AA143"/>
  <c r="AA144"/>
  <c r="AA145"/>
  <c r="C5"/>
  <c r="L5"/>
  <c r="O5"/>
  <c r="AB5"/>
  <c r="AF5"/>
  <c r="AI5"/>
  <c r="AJ5"/>
  <c r="AG5"/>
  <c r="AH5"/>
  <c r="AO5"/>
  <c r="AP5"/>
  <c r="C6"/>
  <c r="L6"/>
  <c r="O6"/>
  <c r="AB6"/>
  <c r="AF6"/>
  <c r="AI6"/>
  <c r="AJ6"/>
  <c r="AG6"/>
  <c r="AH6"/>
  <c r="AO6"/>
  <c r="AP6"/>
  <c r="C7"/>
  <c r="L7"/>
  <c r="O7"/>
  <c r="AF7"/>
  <c r="AG7"/>
  <c r="AH7"/>
  <c r="AI7"/>
  <c r="AJ7"/>
  <c r="AO7"/>
  <c r="AP7"/>
  <c r="C8"/>
  <c r="L8"/>
  <c r="O8"/>
  <c r="S8"/>
  <c r="AB8"/>
  <c r="AF8"/>
  <c r="AG8"/>
  <c r="AH8"/>
  <c r="AI8"/>
  <c r="AJ8"/>
  <c r="AO8"/>
  <c r="AP8"/>
  <c r="C9"/>
  <c r="L9"/>
  <c r="O9"/>
  <c r="T9"/>
  <c r="AB9"/>
  <c r="AF9"/>
  <c r="AG9"/>
  <c r="AH9"/>
  <c r="AI9"/>
  <c r="AJ9"/>
  <c r="AO9"/>
  <c r="AP9"/>
  <c r="C10"/>
  <c r="L10"/>
  <c r="O10"/>
  <c r="S10"/>
  <c r="AB10"/>
  <c r="AF10"/>
  <c r="AG10"/>
  <c r="AH10"/>
  <c r="AI10"/>
  <c r="AJ10"/>
  <c r="AO10"/>
  <c r="AP10"/>
  <c r="C11"/>
  <c r="L11"/>
  <c r="O11"/>
  <c r="T11"/>
  <c r="AB11"/>
  <c r="AF11"/>
  <c r="AG11"/>
  <c r="AH11"/>
  <c r="AI11"/>
  <c r="AJ11"/>
  <c r="AO11"/>
  <c r="AP11"/>
  <c r="C12"/>
  <c r="L12"/>
  <c r="O12"/>
  <c r="S12"/>
  <c r="AB12"/>
  <c r="AF12"/>
  <c r="AG12"/>
  <c r="AH12"/>
  <c r="AI12"/>
  <c r="AJ12"/>
  <c r="AO12"/>
  <c r="AP12"/>
  <c r="C13"/>
  <c r="L13"/>
  <c r="O13"/>
  <c r="T13"/>
  <c r="Z13"/>
  <c r="AA13"/>
  <c r="AF13"/>
  <c r="AG13"/>
  <c r="AH13"/>
  <c r="AI13"/>
  <c r="AJ13"/>
  <c r="AO13"/>
  <c r="AP13"/>
  <c r="C14"/>
  <c r="L14"/>
  <c r="O14"/>
  <c r="S14"/>
  <c r="AB14"/>
  <c r="AF14"/>
  <c r="AG14"/>
  <c r="AH14"/>
  <c r="AI14"/>
  <c r="AJ14"/>
  <c r="AO14"/>
  <c r="AP14"/>
  <c r="C15"/>
  <c r="L15"/>
  <c r="O15"/>
  <c r="T15"/>
  <c r="AB15"/>
  <c r="AF15"/>
  <c r="AG15"/>
  <c r="AH15"/>
  <c r="AI15"/>
  <c r="AJ15"/>
  <c r="AO15"/>
  <c r="AP15"/>
  <c r="C16"/>
  <c r="L16"/>
  <c r="O16"/>
  <c r="S16"/>
  <c r="AB16"/>
  <c r="AF16"/>
  <c r="AG16"/>
  <c r="AH16"/>
  <c r="AI16"/>
  <c r="AJ16"/>
  <c r="AO16"/>
  <c r="AP16"/>
  <c r="C17"/>
  <c r="L17"/>
  <c r="O17"/>
  <c r="T17"/>
  <c r="AB17"/>
  <c r="AF17"/>
  <c r="AG17"/>
  <c r="AH17"/>
  <c r="AI17"/>
  <c r="AJ17"/>
  <c r="AO17"/>
  <c r="AP17"/>
  <c r="C18"/>
  <c r="L18"/>
  <c r="O18"/>
  <c r="S18"/>
  <c r="Z18"/>
  <c r="AA18"/>
  <c r="AF18"/>
  <c r="AG18"/>
  <c r="AH18"/>
  <c r="AI18"/>
  <c r="AJ18"/>
  <c r="AO18"/>
  <c r="AP18"/>
  <c r="C19"/>
  <c r="L19"/>
  <c r="O19"/>
  <c r="T19"/>
  <c r="AB19"/>
  <c r="AF19"/>
  <c r="AG19"/>
  <c r="AH19"/>
  <c r="AI19"/>
  <c r="AJ19"/>
  <c r="AO19"/>
  <c r="AP19"/>
  <c r="C20"/>
  <c r="L20"/>
  <c r="O20"/>
  <c r="S20"/>
  <c r="AB20"/>
  <c r="AF20"/>
  <c r="AG20"/>
  <c r="AH20"/>
  <c r="AI20"/>
  <c r="AJ20"/>
  <c r="AO20"/>
  <c r="AP20"/>
  <c r="C21"/>
  <c r="L21"/>
  <c r="O21"/>
  <c r="T21"/>
  <c r="Z21"/>
  <c r="AA21"/>
  <c r="AF21"/>
  <c r="AG21"/>
  <c r="AH21"/>
  <c r="AI21"/>
  <c r="AJ21"/>
  <c r="AO21"/>
  <c r="AP21"/>
  <c r="C22"/>
  <c r="L22"/>
  <c r="O22"/>
  <c r="S22"/>
  <c r="AB22"/>
  <c r="AF22"/>
  <c r="AG22"/>
  <c r="AH22"/>
  <c r="AI22"/>
  <c r="AJ22"/>
  <c r="AO22"/>
  <c r="AP22"/>
  <c r="C23"/>
  <c r="L23"/>
  <c r="O23"/>
  <c r="T23"/>
  <c r="AB23"/>
  <c r="AF23"/>
  <c r="AG23"/>
  <c r="AH23"/>
  <c r="AI23"/>
  <c r="AJ23"/>
  <c r="AO23"/>
  <c r="AP23"/>
  <c r="C24"/>
  <c r="L24"/>
  <c r="O24"/>
  <c r="S24"/>
  <c r="AB24"/>
  <c r="AF24"/>
  <c r="AG24"/>
  <c r="AH24"/>
  <c r="AI24"/>
  <c r="AJ24"/>
  <c r="AO24"/>
  <c r="AP24"/>
  <c r="C25"/>
  <c r="L25"/>
  <c r="O25"/>
  <c r="T25"/>
  <c r="AB25"/>
  <c r="AF25"/>
  <c r="AG25"/>
  <c r="AH25"/>
  <c r="AI25"/>
  <c r="AJ25"/>
  <c r="AO25"/>
  <c r="AP25"/>
  <c r="C26"/>
  <c r="L26"/>
  <c r="O26"/>
  <c r="S26"/>
  <c r="AB26"/>
  <c r="AF26"/>
  <c r="AG26"/>
  <c r="AH26"/>
  <c r="AI26"/>
  <c r="AJ26"/>
  <c r="AO26"/>
  <c r="AP26"/>
  <c r="C27"/>
  <c r="L27"/>
  <c r="O27"/>
  <c r="T27"/>
  <c r="AB27"/>
  <c r="AF27"/>
  <c r="AG27"/>
  <c r="AH27"/>
  <c r="AI27"/>
  <c r="AJ27"/>
  <c r="AO27"/>
  <c r="AP27"/>
  <c r="C28"/>
  <c r="L28"/>
  <c r="O28"/>
  <c r="S28"/>
  <c r="AB28"/>
  <c r="AF28"/>
  <c r="AG28"/>
  <c r="AH28"/>
  <c r="AI28"/>
  <c r="AJ28"/>
  <c r="AO28"/>
  <c r="AP28"/>
  <c r="C29"/>
  <c r="L29"/>
  <c r="O29"/>
  <c r="T29"/>
  <c r="Z29"/>
  <c r="AA29"/>
  <c r="AF29"/>
  <c r="AG29"/>
  <c r="AH29"/>
  <c r="AI29"/>
  <c r="AJ29"/>
  <c r="AO29"/>
  <c r="AP29"/>
  <c r="C30"/>
  <c r="L30"/>
  <c r="O30"/>
  <c r="S30"/>
  <c r="AB30"/>
  <c r="AF30"/>
  <c r="AG30"/>
  <c r="AH30"/>
  <c r="AI30"/>
  <c r="AJ30"/>
  <c r="AO30"/>
  <c r="AP30"/>
  <c r="C31"/>
  <c r="L31"/>
  <c r="O31"/>
  <c r="T31"/>
  <c r="Z31"/>
  <c r="AA31"/>
  <c r="AF31"/>
  <c r="AG31"/>
  <c r="AH31"/>
  <c r="AI31"/>
  <c r="AJ31"/>
  <c r="AO31"/>
  <c r="AP31"/>
  <c r="C32"/>
  <c r="L32"/>
  <c r="O32"/>
  <c r="S32"/>
  <c r="AB32"/>
  <c r="AF32"/>
  <c r="AG32"/>
  <c r="AH32"/>
  <c r="AI32"/>
  <c r="AJ32"/>
  <c r="AO32"/>
  <c r="AP32"/>
  <c r="C33"/>
  <c r="L33"/>
  <c r="O33"/>
  <c r="T33"/>
  <c r="Z33"/>
  <c r="AA33"/>
  <c r="AF33"/>
  <c r="AG33"/>
  <c r="AH33"/>
  <c r="AI33"/>
  <c r="AJ33"/>
  <c r="AO33"/>
  <c r="AP33"/>
  <c r="C34"/>
  <c r="L34"/>
  <c r="O34"/>
  <c r="S34"/>
  <c r="AB34"/>
  <c r="AF34"/>
  <c r="AG34"/>
  <c r="AH34"/>
  <c r="AI34"/>
  <c r="AJ34"/>
  <c r="AO34"/>
  <c r="AP34"/>
  <c r="C35"/>
  <c r="L35"/>
  <c r="O35"/>
  <c r="T35"/>
  <c r="AB35"/>
  <c r="AF35"/>
  <c r="AG35"/>
  <c r="AH35"/>
  <c r="AI35"/>
  <c r="AJ35"/>
  <c r="AO35"/>
  <c r="AP35"/>
  <c r="C36"/>
  <c r="L36"/>
  <c r="O36"/>
  <c r="S36"/>
  <c r="AB36"/>
  <c r="AF36"/>
  <c r="AG36"/>
  <c r="AH36"/>
  <c r="AI36"/>
  <c r="AJ36"/>
  <c r="AO36"/>
  <c r="AP36"/>
  <c r="C37"/>
  <c r="L37"/>
  <c r="O37"/>
  <c r="T37"/>
  <c r="AB37"/>
  <c r="AF37"/>
  <c r="AG37"/>
  <c r="AH37"/>
  <c r="AI37"/>
  <c r="AJ37"/>
  <c r="AO37"/>
  <c r="AP37"/>
  <c r="C38"/>
  <c r="L38"/>
  <c r="O38"/>
  <c r="S38"/>
  <c r="AB38"/>
  <c r="AF38"/>
  <c r="AG38"/>
  <c r="AH38"/>
  <c r="AI38"/>
  <c r="AJ38"/>
  <c r="AO38"/>
  <c r="AP38"/>
  <c r="C39"/>
  <c r="L39"/>
  <c r="O39"/>
  <c r="T39"/>
  <c r="Z39"/>
  <c r="AA39"/>
  <c r="AF39"/>
  <c r="AG39"/>
  <c r="AH39"/>
  <c r="AI39"/>
  <c r="AJ39"/>
  <c r="AO39"/>
  <c r="AP39"/>
  <c r="C40"/>
  <c r="L40"/>
  <c r="O40"/>
  <c r="S40"/>
  <c r="AB40"/>
  <c r="AF40"/>
  <c r="AG40"/>
  <c r="AH40"/>
  <c r="AI40"/>
  <c r="AJ40"/>
  <c r="AO40"/>
  <c r="AP40"/>
  <c r="C41"/>
  <c r="L41"/>
  <c r="O41"/>
  <c r="T41"/>
  <c r="AB41"/>
  <c r="AF41"/>
  <c r="AG41"/>
  <c r="AH41"/>
  <c r="AI41"/>
  <c r="AJ41"/>
  <c r="AO41"/>
  <c r="AP41"/>
  <c r="C42"/>
  <c r="L42"/>
  <c r="O42"/>
  <c r="S42"/>
  <c r="AB42"/>
  <c r="AF42"/>
  <c r="AG42"/>
  <c r="AH42"/>
  <c r="AI42"/>
  <c r="AJ42"/>
  <c r="AO42"/>
  <c r="AP42"/>
  <c r="C43"/>
  <c r="L43"/>
  <c r="O43"/>
  <c r="T43"/>
  <c r="Z43"/>
  <c r="AA43"/>
  <c r="AF43"/>
  <c r="AG43"/>
  <c r="AH43"/>
  <c r="AI43"/>
  <c r="AJ43"/>
  <c r="AO43"/>
  <c r="AP43"/>
  <c r="C44"/>
  <c r="L44"/>
  <c r="O44"/>
  <c r="S44"/>
  <c r="AB44"/>
  <c r="AF44"/>
  <c r="AG44"/>
  <c r="AH44"/>
  <c r="AI44"/>
  <c r="AJ44"/>
  <c r="AO44"/>
  <c r="AP44"/>
  <c r="C45"/>
  <c r="L45"/>
  <c r="O45"/>
  <c r="T45"/>
  <c r="Z45"/>
  <c r="AA45"/>
  <c r="AF45"/>
  <c r="AG45"/>
  <c r="AH45"/>
  <c r="AI45"/>
  <c r="AJ45"/>
  <c r="AO45"/>
  <c r="AP45"/>
  <c r="C46"/>
  <c r="L46"/>
  <c r="O46"/>
  <c r="S46"/>
  <c r="Z46"/>
  <c r="AA46"/>
  <c r="AF46"/>
  <c r="AG46"/>
  <c r="AH46"/>
  <c r="AI46"/>
  <c r="AJ46"/>
  <c r="AO46"/>
  <c r="AP46"/>
  <c r="C47"/>
  <c r="L47"/>
  <c r="O47"/>
  <c r="T47"/>
  <c r="AB47"/>
  <c r="AF47"/>
  <c r="AG47"/>
  <c r="AH47"/>
  <c r="AI47"/>
  <c r="AJ47"/>
  <c r="AO47"/>
  <c r="AP47"/>
  <c r="C48"/>
  <c r="L48"/>
  <c r="O48"/>
  <c r="S48"/>
  <c r="AB48"/>
  <c r="AF48"/>
  <c r="AG48"/>
  <c r="AH48"/>
  <c r="AI48"/>
  <c r="AJ48"/>
  <c r="AO48"/>
  <c r="AP48"/>
  <c r="C49"/>
  <c r="L49"/>
  <c r="O49"/>
  <c r="T49"/>
  <c r="Z49"/>
  <c r="AA49"/>
  <c r="AF49"/>
  <c r="AG49"/>
  <c r="AH49"/>
  <c r="AI49"/>
  <c r="AJ49"/>
  <c r="AO49"/>
  <c r="AP49"/>
  <c r="C50"/>
  <c r="L50"/>
  <c r="O50"/>
  <c r="S50"/>
  <c r="AB50"/>
  <c r="AF50"/>
  <c r="AG50"/>
  <c r="AH50"/>
  <c r="AI50"/>
  <c r="AJ50"/>
  <c r="AO50"/>
  <c r="AP50"/>
  <c r="C51"/>
  <c r="L51"/>
  <c r="O51"/>
  <c r="T51"/>
  <c r="AB51"/>
  <c r="AF51"/>
  <c r="AG51"/>
  <c r="AH51"/>
  <c r="AI51"/>
  <c r="AJ51"/>
  <c r="AO51"/>
  <c r="AP51"/>
  <c r="C52"/>
  <c r="L52"/>
  <c r="O52"/>
  <c r="S52"/>
  <c r="AB52"/>
  <c r="AF52"/>
  <c r="AG52"/>
  <c r="AH52"/>
  <c r="AI52"/>
  <c r="AJ52"/>
  <c r="AO52"/>
  <c r="AP52"/>
  <c r="C53"/>
  <c r="L53"/>
  <c r="O53"/>
  <c r="T53"/>
  <c r="Z53"/>
  <c r="AA53"/>
  <c r="AF53"/>
  <c r="AG53"/>
  <c r="AH53"/>
  <c r="AI53"/>
  <c r="AJ53"/>
  <c r="AO53"/>
  <c r="AP53"/>
  <c r="C54"/>
  <c r="L54"/>
  <c r="O54"/>
  <c r="S54"/>
  <c r="AB54"/>
  <c r="AF54"/>
  <c r="AG54"/>
  <c r="AH54"/>
  <c r="AI54"/>
  <c r="AJ54"/>
  <c r="AO54"/>
  <c r="AP54"/>
  <c r="C55"/>
  <c r="L55"/>
  <c r="O55"/>
  <c r="T55"/>
  <c r="AB55"/>
  <c r="AF55"/>
  <c r="AG55"/>
  <c r="AH55"/>
  <c r="AI55"/>
  <c r="AJ55"/>
  <c r="AO55"/>
  <c r="AP55"/>
  <c r="C56"/>
  <c r="L56"/>
  <c r="O56"/>
  <c r="S56"/>
  <c r="AB56"/>
  <c r="AF56"/>
  <c r="AG56"/>
  <c r="AH56"/>
  <c r="AI56"/>
  <c r="AJ56"/>
  <c r="AO56"/>
  <c r="AP56"/>
  <c r="C57"/>
  <c r="L57"/>
  <c r="O57"/>
  <c r="T57"/>
  <c r="Z57"/>
  <c r="AA57"/>
  <c r="AF57"/>
  <c r="AG57"/>
  <c r="AH57"/>
  <c r="AI57"/>
  <c r="AJ57"/>
  <c r="AO57"/>
  <c r="AP57"/>
  <c r="C58"/>
  <c r="L58"/>
  <c r="O58"/>
  <c r="S58"/>
  <c r="AB58"/>
  <c r="AF58"/>
  <c r="AG58"/>
  <c r="AH58"/>
  <c r="AI58"/>
  <c r="AJ58"/>
  <c r="AO58"/>
  <c r="AP58"/>
  <c r="C59"/>
  <c r="L59"/>
  <c r="O59"/>
  <c r="T59"/>
  <c r="AB59"/>
  <c r="AF59"/>
  <c r="AG59"/>
  <c r="AH59"/>
  <c r="AI59"/>
  <c r="AJ59"/>
  <c r="AO59"/>
  <c r="AP59"/>
  <c r="C60"/>
  <c r="L60"/>
  <c r="O60"/>
  <c r="S60"/>
  <c r="Z60"/>
  <c r="AA60"/>
  <c r="AF60"/>
  <c r="AG60"/>
  <c r="AH60"/>
  <c r="AI60"/>
  <c r="AJ60"/>
  <c r="AO60"/>
  <c r="AP60"/>
  <c r="C61"/>
  <c r="L61"/>
  <c r="O61"/>
  <c r="T61"/>
  <c r="AB61"/>
  <c r="AF61"/>
  <c r="AG61"/>
  <c r="AH61"/>
  <c r="AI61"/>
  <c r="AJ61"/>
  <c r="AO61"/>
  <c r="AP61"/>
  <c r="C62"/>
  <c r="L62"/>
  <c r="O62"/>
  <c r="S62"/>
  <c r="Z62"/>
  <c r="AA62"/>
  <c r="AF62"/>
  <c r="AG62"/>
  <c r="AH62"/>
  <c r="AI62"/>
  <c r="AJ62"/>
  <c r="AO62"/>
  <c r="AP62"/>
  <c r="C63"/>
  <c r="L63"/>
  <c r="O63"/>
  <c r="T63"/>
  <c r="AB63"/>
  <c r="AF63"/>
  <c r="AG63"/>
  <c r="AH63"/>
  <c r="AI63"/>
  <c r="AJ63"/>
  <c r="AO63"/>
  <c r="AP63"/>
  <c r="C64"/>
  <c r="L64"/>
  <c r="O64"/>
  <c r="S64"/>
  <c r="AB64"/>
  <c r="AF64"/>
  <c r="AG64"/>
  <c r="AH64"/>
  <c r="AI64"/>
  <c r="AJ64"/>
  <c r="AO64"/>
  <c r="AP64"/>
  <c r="C65"/>
  <c r="L65"/>
  <c r="O65"/>
  <c r="T65"/>
  <c r="AB65"/>
  <c r="AF65"/>
  <c r="AG65"/>
  <c r="AH65"/>
  <c r="AI65"/>
  <c r="AJ65"/>
  <c r="AO65"/>
  <c r="AP65"/>
  <c r="C66"/>
  <c r="L66"/>
  <c r="O66"/>
  <c r="S66"/>
  <c r="AB66"/>
  <c r="AF66"/>
  <c r="AG66"/>
  <c r="AH66"/>
  <c r="AI66"/>
  <c r="AJ66"/>
  <c r="AO66"/>
  <c r="AP66"/>
  <c r="C67"/>
  <c r="L67"/>
  <c r="O67"/>
  <c r="T67"/>
  <c r="AB67"/>
  <c r="AF67"/>
  <c r="AG67"/>
  <c r="AH67"/>
  <c r="AI67"/>
  <c r="AJ67"/>
  <c r="AO67"/>
  <c r="AP67"/>
  <c r="C68"/>
  <c r="L68"/>
  <c r="O68"/>
  <c r="S68"/>
  <c r="AB68"/>
  <c r="AF68"/>
  <c r="AG68"/>
  <c r="AH68"/>
  <c r="AI68"/>
  <c r="AJ68"/>
  <c r="AO68"/>
  <c r="AP68"/>
  <c r="C69"/>
  <c r="L69"/>
  <c r="O69"/>
  <c r="T69"/>
  <c r="AB69"/>
  <c r="AF69"/>
  <c r="AG69"/>
  <c r="AH69"/>
  <c r="AI69"/>
  <c r="AJ69"/>
  <c r="AO69"/>
  <c r="AP69"/>
  <c r="C70"/>
  <c r="L70"/>
  <c r="O70"/>
  <c r="S70"/>
  <c r="Z70"/>
  <c r="AA70"/>
  <c r="AF70"/>
  <c r="AG70"/>
  <c r="AH70"/>
  <c r="AI70"/>
  <c r="AJ70"/>
  <c r="AO70"/>
  <c r="AP70"/>
  <c r="C71"/>
  <c r="L71"/>
  <c r="O71"/>
  <c r="T71"/>
  <c r="AB71"/>
  <c r="AF71"/>
  <c r="AG71"/>
  <c r="AH71"/>
  <c r="AI71"/>
  <c r="AJ71"/>
  <c r="AO71"/>
  <c r="AP71"/>
  <c r="C72"/>
  <c r="L72"/>
  <c r="O72"/>
  <c r="S72"/>
  <c r="AB72"/>
  <c r="AF72"/>
  <c r="AG72"/>
  <c r="AH72"/>
  <c r="AI72"/>
  <c r="AJ72"/>
  <c r="AO72"/>
  <c r="AP72"/>
  <c r="C73"/>
  <c r="L73"/>
  <c r="O73"/>
  <c r="T73"/>
  <c r="AB73"/>
  <c r="AF73"/>
  <c r="AG73"/>
  <c r="AH73"/>
  <c r="AI73"/>
  <c r="AJ73"/>
  <c r="AO73"/>
  <c r="AP73"/>
  <c r="C74"/>
  <c r="L74"/>
  <c r="O74"/>
  <c r="S74"/>
  <c r="AB74"/>
  <c r="AF74"/>
  <c r="AG74"/>
  <c r="AH74"/>
  <c r="AI74"/>
  <c r="AJ74"/>
  <c r="AO74"/>
  <c r="AP74"/>
  <c r="C75"/>
  <c r="L75"/>
  <c r="O75"/>
  <c r="T75"/>
  <c r="AB75"/>
  <c r="AF75"/>
  <c r="AG75"/>
  <c r="AH75"/>
  <c r="AI75"/>
  <c r="AJ75"/>
  <c r="AO75"/>
  <c r="AP75"/>
  <c r="C76"/>
  <c r="L76"/>
  <c r="O76"/>
  <c r="S76"/>
  <c r="Z76"/>
  <c r="AA76"/>
  <c r="AF76"/>
  <c r="AG76"/>
  <c r="AH76"/>
  <c r="AI76"/>
  <c r="AJ76"/>
  <c r="AO76"/>
  <c r="AP76"/>
  <c r="C77"/>
  <c r="L77"/>
  <c r="O77"/>
  <c r="T77"/>
  <c r="AB77"/>
  <c r="AF77"/>
  <c r="AG77"/>
  <c r="AH77"/>
  <c r="AI77"/>
  <c r="AJ77"/>
  <c r="AO77"/>
  <c r="AP77"/>
  <c r="C78"/>
  <c r="L78"/>
  <c r="O78"/>
  <c r="S78"/>
  <c r="Z78"/>
  <c r="AA78"/>
  <c r="AF78"/>
  <c r="AG78"/>
  <c r="AH78"/>
  <c r="AI78"/>
  <c r="AJ78"/>
  <c r="N76" i="12"/>
  <c r="AO78" i="11"/>
  <c r="AP78"/>
  <c r="C79"/>
  <c r="L79"/>
  <c r="O79"/>
  <c r="T79"/>
  <c r="AB79"/>
  <c r="AF79"/>
  <c r="AI79"/>
  <c r="AJ79"/>
  <c r="AG79"/>
  <c r="AH79"/>
  <c r="AO79"/>
  <c r="AP79"/>
  <c r="C80"/>
  <c r="L80"/>
  <c r="O80"/>
  <c r="S80"/>
  <c r="Z80"/>
  <c r="AA80"/>
  <c r="AF80"/>
  <c r="AI80"/>
  <c r="AJ80"/>
  <c r="AG80"/>
  <c r="AH80"/>
  <c r="AO80"/>
  <c r="AP80"/>
  <c r="C81"/>
  <c r="L81"/>
  <c r="O81"/>
  <c r="T81"/>
  <c r="AB81"/>
  <c r="AF81"/>
  <c r="AI81"/>
  <c r="AJ81"/>
  <c r="AG81"/>
  <c r="AH81"/>
  <c r="AO81"/>
  <c r="AP81"/>
  <c r="C82"/>
  <c r="L82"/>
  <c r="O82"/>
  <c r="S82"/>
  <c r="AB82"/>
  <c r="AF82"/>
  <c r="AI82"/>
  <c r="AJ82"/>
  <c r="AG82"/>
  <c r="AH82"/>
  <c r="AO82"/>
  <c r="AP82"/>
  <c r="C83"/>
  <c r="L83"/>
  <c r="O83"/>
  <c r="T83"/>
  <c r="AB83"/>
  <c r="AF83"/>
  <c r="AI83"/>
  <c r="AJ83"/>
  <c r="AG83"/>
  <c r="AH83"/>
  <c r="AO83"/>
  <c r="AP83"/>
  <c r="C84"/>
  <c r="L84"/>
  <c r="O84"/>
  <c r="S84"/>
  <c r="AB84"/>
  <c r="AF84"/>
  <c r="AI84"/>
  <c r="AJ84"/>
  <c r="AG84"/>
  <c r="AH84"/>
  <c r="AO84"/>
  <c r="AP84"/>
  <c r="C85"/>
  <c r="L85"/>
  <c r="O85"/>
  <c r="T85"/>
  <c r="AB85"/>
  <c r="AF85"/>
  <c r="AI85"/>
  <c r="AJ85"/>
  <c r="AG85"/>
  <c r="AH85"/>
  <c r="AO85"/>
  <c r="AP85"/>
  <c r="C86"/>
  <c r="L86"/>
  <c r="O86"/>
  <c r="S86"/>
  <c r="Z86"/>
  <c r="AA86"/>
  <c r="AF86"/>
  <c r="AI86"/>
  <c r="AJ86"/>
  <c r="AG86"/>
  <c r="AH86"/>
  <c r="AO86"/>
  <c r="AP86"/>
  <c r="C87"/>
  <c r="L87"/>
  <c r="O87"/>
  <c r="T87"/>
  <c r="AB87"/>
  <c r="AF87"/>
  <c r="AI87"/>
  <c r="AJ87"/>
  <c r="AG87"/>
  <c r="AH87"/>
  <c r="AO87"/>
  <c r="AP87"/>
  <c r="C88"/>
  <c r="L88"/>
  <c r="O88"/>
  <c r="S88"/>
  <c r="AB88"/>
  <c r="AF88"/>
  <c r="AI88"/>
  <c r="AJ88"/>
  <c r="AG88"/>
  <c r="AH88"/>
  <c r="AO88"/>
  <c r="AP88"/>
  <c r="C89"/>
  <c r="L89"/>
  <c r="O89"/>
  <c r="T89"/>
  <c r="AB89"/>
  <c r="AF89"/>
  <c r="AI89"/>
  <c r="AJ89"/>
  <c r="AG89"/>
  <c r="AH89"/>
  <c r="AO89"/>
  <c r="AP89"/>
  <c r="C90"/>
  <c r="L90"/>
  <c r="O90"/>
  <c r="S90"/>
  <c r="AB90"/>
  <c r="AF90"/>
  <c r="AI90"/>
  <c r="AJ90"/>
  <c r="AG90"/>
  <c r="AH90"/>
  <c r="AO90"/>
  <c r="AP90"/>
  <c r="C91"/>
  <c r="L91"/>
  <c r="O91"/>
  <c r="T91"/>
  <c r="Z91"/>
  <c r="AA91"/>
  <c r="AF91"/>
  <c r="AI91"/>
  <c r="AJ91"/>
  <c r="AG91"/>
  <c r="AH91"/>
  <c r="AO91"/>
  <c r="AP91"/>
  <c r="C92"/>
  <c r="L92"/>
  <c r="O92"/>
  <c r="S92"/>
  <c r="AB92"/>
  <c r="AF92"/>
  <c r="AI92"/>
  <c r="AJ92"/>
  <c r="AG92"/>
  <c r="AH92"/>
  <c r="AO92"/>
  <c r="AP92"/>
  <c r="C93"/>
  <c r="L93"/>
  <c r="O93"/>
  <c r="T93"/>
  <c r="AB93"/>
  <c r="AF93"/>
  <c r="AI93"/>
  <c r="AJ93"/>
  <c r="AG93"/>
  <c r="AH93"/>
  <c r="AO93"/>
  <c r="AP93"/>
  <c r="C94"/>
  <c r="L94"/>
  <c r="O94"/>
  <c r="S94"/>
  <c r="AB94"/>
  <c r="AF94"/>
  <c r="AI94"/>
  <c r="AJ94"/>
  <c r="AG94"/>
  <c r="AH94"/>
  <c r="AO94"/>
  <c r="AP94"/>
  <c r="C95"/>
  <c r="L95"/>
  <c r="O95"/>
  <c r="T95"/>
  <c r="Z95"/>
  <c r="AA95"/>
  <c r="AF95"/>
  <c r="AI95"/>
  <c r="AJ95"/>
  <c r="AG95"/>
  <c r="AH95"/>
  <c r="AO95"/>
  <c r="AP95"/>
  <c r="C96"/>
  <c r="L96"/>
  <c r="O96"/>
  <c r="S96"/>
  <c r="AB96"/>
  <c r="AF96"/>
  <c r="AI96"/>
  <c r="AJ96"/>
  <c r="AG96"/>
  <c r="AH96"/>
  <c r="AO96"/>
  <c r="AP96"/>
  <c r="C97"/>
  <c r="L97"/>
  <c r="O97"/>
  <c r="T97"/>
  <c r="Z97"/>
  <c r="AA97"/>
  <c r="AF97"/>
  <c r="AI97"/>
  <c r="AJ97"/>
  <c r="AG97"/>
  <c r="AH97"/>
  <c r="AO97"/>
  <c r="AP97"/>
  <c r="C98"/>
  <c r="L98"/>
  <c r="O98"/>
  <c r="S98"/>
  <c r="AB98"/>
  <c r="AF98"/>
  <c r="AI98"/>
  <c r="AJ98"/>
  <c r="AG98"/>
  <c r="AH98"/>
  <c r="AO98"/>
  <c r="AP98"/>
  <c r="C99"/>
  <c r="L99"/>
  <c r="O99"/>
  <c r="T99"/>
  <c r="AB99"/>
  <c r="AF99"/>
  <c r="AI99"/>
  <c r="AJ99"/>
  <c r="AG99"/>
  <c r="AH99"/>
  <c r="AO99"/>
  <c r="AP99"/>
  <c r="C100"/>
  <c r="L100"/>
  <c r="O100"/>
  <c r="Z100"/>
  <c r="AA100"/>
  <c r="AF100"/>
  <c r="AI100"/>
  <c r="AJ100"/>
  <c r="AG100"/>
  <c r="AH100"/>
  <c r="AO100"/>
  <c r="AP100"/>
  <c r="C101"/>
  <c r="L101"/>
  <c r="O101"/>
  <c r="AB101"/>
  <c r="AF101"/>
  <c r="AI101"/>
  <c r="AJ101"/>
  <c r="AG101"/>
  <c r="AH101"/>
  <c r="AO101"/>
  <c r="AP101"/>
  <c r="C102"/>
  <c r="L102"/>
  <c r="O102"/>
  <c r="AB102"/>
  <c r="AF102"/>
  <c r="AI102"/>
  <c r="AJ102"/>
  <c r="AG102"/>
  <c r="AH102"/>
  <c r="AO102"/>
  <c r="AP102"/>
  <c r="C103"/>
  <c r="L103"/>
  <c r="O103"/>
  <c r="Z103"/>
  <c r="AA103"/>
  <c r="AF103"/>
  <c r="AI103"/>
  <c r="AJ103"/>
  <c r="AG103"/>
  <c r="AH103"/>
  <c r="AO103"/>
  <c r="AP103"/>
  <c r="C104"/>
  <c r="L104"/>
  <c r="O104"/>
  <c r="AB104"/>
  <c r="AF104"/>
  <c r="AI104"/>
  <c r="AJ104"/>
  <c r="AG104"/>
  <c r="AH104"/>
  <c r="AO104"/>
  <c r="AP104"/>
  <c r="C105"/>
  <c r="L105"/>
  <c r="O105"/>
  <c r="AB105"/>
  <c r="AF105"/>
  <c r="AI105"/>
  <c r="AJ105"/>
  <c r="AG105"/>
  <c r="AH105"/>
  <c r="AO105"/>
  <c r="AP105"/>
  <c r="C106"/>
  <c r="L106"/>
  <c r="O106"/>
  <c r="AB106"/>
  <c r="AF106"/>
  <c r="AI106"/>
  <c r="AJ106"/>
  <c r="AG106"/>
  <c r="AH106"/>
  <c r="AO106"/>
  <c r="AP106"/>
  <c r="C107"/>
  <c r="L107"/>
  <c r="O107"/>
  <c r="Z107"/>
  <c r="AA107"/>
  <c r="AF107"/>
  <c r="AI107"/>
  <c r="AJ107"/>
  <c r="AG107"/>
  <c r="AH107"/>
  <c r="AO107"/>
  <c r="AP107"/>
  <c r="C108"/>
  <c r="L108"/>
  <c r="O108"/>
  <c r="AB108"/>
  <c r="AF108"/>
  <c r="AI108"/>
  <c r="AJ108"/>
  <c r="AG108"/>
  <c r="AH108"/>
  <c r="AO108"/>
  <c r="AP108"/>
  <c r="C109"/>
  <c r="L109"/>
  <c r="O109"/>
  <c r="Z109"/>
  <c r="AA109"/>
  <c r="AF109"/>
  <c r="AI109"/>
  <c r="AJ109"/>
  <c r="AG109"/>
  <c r="AH109"/>
  <c r="AO109"/>
  <c r="AP109"/>
  <c r="C110"/>
  <c r="L110"/>
  <c r="O110"/>
  <c r="AB110"/>
  <c r="AF110"/>
  <c r="AI110"/>
  <c r="AJ110"/>
  <c r="AG110"/>
  <c r="AH110"/>
  <c r="AO110"/>
  <c r="AP110"/>
  <c r="C111"/>
  <c r="L111"/>
  <c r="O111"/>
  <c r="AB111"/>
  <c r="AF111"/>
  <c r="AI111"/>
  <c r="AJ111"/>
  <c r="AG111"/>
  <c r="AH111"/>
  <c r="AO111"/>
  <c r="AP111"/>
  <c r="C112"/>
  <c r="L112"/>
  <c r="O112"/>
  <c r="AB112"/>
  <c r="AF112"/>
  <c r="AI112"/>
  <c r="AJ112"/>
  <c r="AG112"/>
  <c r="AH112"/>
  <c r="AO112"/>
  <c r="AP112"/>
  <c r="C113"/>
  <c r="L113"/>
  <c r="O113"/>
  <c r="AB113"/>
  <c r="AF113"/>
  <c r="AI113"/>
  <c r="AJ113"/>
  <c r="AG113"/>
  <c r="AH113"/>
  <c r="AO113"/>
  <c r="AP113"/>
  <c r="C114"/>
  <c r="L114"/>
  <c r="O114"/>
  <c r="AB114"/>
  <c r="AF114"/>
  <c r="AI114"/>
  <c r="AJ114"/>
  <c r="AG114"/>
  <c r="AH114"/>
  <c r="AO114"/>
  <c r="AP114"/>
  <c r="C115"/>
  <c r="L115"/>
  <c r="O115"/>
  <c r="AB115"/>
  <c r="AF115"/>
  <c r="AI115"/>
  <c r="AJ115"/>
  <c r="AG115"/>
  <c r="AH115"/>
  <c r="AO115"/>
  <c r="AP115"/>
  <c r="C116"/>
  <c r="L116"/>
  <c r="O116"/>
  <c r="AB116"/>
  <c r="AF116"/>
  <c r="AI116"/>
  <c r="AJ116"/>
  <c r="AG116"/>
  <c r="AH116"/>
  <c r="AO116"/>
  <c r="AP116"/>
  <c r="C117"/>
  <c r="L117"/>
  <c r="O117"/>
  <c r="AB117"/>
  <c r="AF117"/>
  <c r="AI117"/>
  <c r="AJ117"/>
  <c r="AG117"/>
  <c r="AH117"/>
  <c r="AO117"/>
  <c r="AP117"/>
  <c r="C118"/>
  <c r="L118"/>
  <c r="O118"/>
  <c r="Z118"/>
  <c r="AA118"/>
  <c r="AF118"/>
  <c r="AI118"/>
  <c r="AJ118"/>
  <c r="AG118"/>
  <c r="AH118"/>
  <c r="AO118"/>
  <c r="AP118"/>
  <c r="C119"/>
  <c r="L119"/>
  <c r="O119"/>
  <c r="Z119"/>
  <c r="AA119"/>
  <c r="AF119"/>
  <c r="AI119"/>
  <c r="AJ119"/>
  <c r="AG119"/>
  <c r="AH119"/>
  <c r="AO119"/>
  <c r="AP119"/>
  <c r="C120"/>
  <c r="L120"/>
  <c r="O120"/>
  <c r="Z120"/>
  <c r="AA120"/>
  <c r="AF120"/>
  <c r="AI120"/>
  <c r="AJ120"/>
  <c r="AG120"/>
  <c r="AH120"/>
  <c r="AO120"/>
  <c r="AP120"/>
  <c r="C121"/>
  <c r="L121"/>
  <c r="O121"/>
  <c r="Z121"/>
  <c r="AA121"/>
  <c r="AF121"/>
  <c r="AI121"/>
  <c r="AJ121"/>
  <c r="AG121"/>
  <c r="AH121"/>
  <c r="AO121"/>
  <c r="AP121"/>
  <c r="C122"/>
  <c r="L122"/>
  <c r="O122"/>
  <c r="Z122"/>
  <c r="AA122"/>
  <c r="AF122"/>
  <c r="AI122"/>
  <c r="AJ122"/>
  <c r="AG122"/>
  <c r="AH122"/>
  <c r="AO122"/>
  <c r="AP122"/>
  <c r="C123"/>
  <c r="L123"/>
  <c r="O123"/>
  <c r="Z123"/>
  <c r="AA123"/>
  <c r="AF123"/>
  <c r="AI123"/>
  <c r="AJ123"/>
  <c r="AG123"/>
  <c r="AH123"/>
  <c r="AO123"/>
  <c r="AP123"/>
  <c r="C124"/>
  <c r="L124"/>
  <c r="O124"/>
  <c r="Z124"/>
  <c r="AA124"/>
  <c r="AF124"/>
  <c r="AI124"/>
  <c r="AJ124"/>
  <c r="AG124"/>
  <c r="AH124"/>
  <c r="AO124"/>
  <c r="AP124"/>
  <c r="C125"/>
  <c r="L125"/>
  <c r="O125"/>
  <c r="Z125"/>
  <c r="AA125"/>
  <c r="AF125"/>
  <c r="AI125"/>
  <c r="AJ125"/>
  <c r="AG125"/>
  <c r="AH125"/>
  <c r="AO125"/>
  <c r="AP125"/>
  <c r="C126"/>
  <c r="L126"/>
  <c r="O126"/>
  <c r="Z126"/>
  <c r="AA126"/>
  <c r="AF126"/>
  <c r="AI126"/>
  <c r="AJ126"/>
  <c r="AG126"/>
  <c r="AH126"/>
  <c r="AO126"/>
  <c r="AP126"/>
  <c r="C127"/>
  <c r="L127"/>
  <c r="O127"/>
  <c r="Z127"/>
  <c r="AA127"/>
  <c r="AF127"/>
  <c r="AI127"/>
  <c r="AJ127"/>
  <c r="AG127"/>
  <c r="AH127"/>
  <c r="AO127"/>
  <c r="AP127"/>
  <c r="C128"/>
  <c r="L128"/>
  <c r="O128"/>
  <c r="AB128"/>
  <c r="AF128"/>
  <c r="AI128"/>
  <c r="AJ128"/>
  <c r="AG128"/>
  <c r="AH128"/>
  <c r="AO128"/>
  <c r="AP128"/>
  <c r="C129"/>
  <c r="L129"/>
  <c r="O129"/>
  <c r="AB129"/>
  <c r="AF129"/>
  <c r="AI129"/>
  <c r="AJ129"/>
  <c r="AG129"/>
  <c r="AH129"/>
  <c r="AO129"/>
  <c r="AP129"/>
  <c r="C130"/>
  <c r="L130"/>
  <c r="O130"/>
  <c r="AB130"/>
  <c r="AF130"/>
  <c r="AI130"/>
  <c r="AJ130"/>
  <c r="AG130"/>
  <c r="AH130"/>
  <c r="AO130"/>
  <c r="AP130"/>
  <c r="C131"/>
  <c r="L131"/>
  <c r="O131"/>
  <c r="AB131"/>
  <c r="AF131"/>
  <c r="AI131"/>
  <c r="AJ131"/>
  <c r="AG131"/>
  <c r="AH131"/>
  <c r="AO131"/>
  <c r="AP131"/>
  <c r="C132"/>
  <c r="L132"/>
  <c r="O132"/>
  <c r="AB132"/>
  <c r="AF132"/>
  <c r="AI132"/>
  <c r="AJ132"/>
  <c r="AG132"/>
  <c r="AH132"/>
  <c r="AO132"/>
  <c r="AP132"/>
  <c r="C133"/>
  <c r="L133"/>
  <c r="O133"/>
  <c r="Z133"/>
  <c r="AA133"/>
  <c r="AF133"/>
  <c r="AI133"/>
  <c r="AJ133"/>
  <c r="AG133"/>
  <c r="AH133"/>
  <c r="AO133"/>
  <c r="AP133"/>
  <c r="C134"/>
  <c r="L134"/>
  <c r="O134"/>
  <c r="AB134"/>
  <c r="AF134"/>
  <c r="AI134"/>
  <c r="AJ134"/>
  <c r="AG134"/>
  <c r="AH134"/>
  <c r="AO134"/>
  <c r="AP134"/>
  <c r="C135"/>
  <c r="L135"/>
  <c r="O135"/>
  <c r="AB135"/>
  <c r="AF135"/>
  <c r="AI135"/>
  <c r="AJ135"/>
  <c r="AG135"/>
  <c r="AH135"/>
  <c r="AO135"/>
  <c r="AP135"/>
  <c r="C136"/>
  <c r="L136"/>
  <c r="O136"/>
  <c r="AB136"/>
  <c r="AF136"/>
  <c r="AI136"/>
  <c r="AJ136"/>
  <c r="AG136"/>
  <c r="AH136"/>
  <c r="AO136"/>
  <c r="AP136"/>
  <c r="C137"/>
  <c r="L137"/>
  <c r="O137"/>
  <c r="AB137"/>
  <c r="AF137"/>
  <c r="AI137"/>
  <c r="AJ137"/>
  <c r="AG137"/>
  <c r="AH137"/>
  <c r="AO137"/>
  <c r="AP137"/>
  <c r="C138"/>
  <c r="L138"/>
  <c r="O138"/>
  <c r="AB138"/>
  <c r="AF138"/>
  <c r="AI138"/>
  <c r="AJ138"/>
  <c r="AG138"/>
  <c r="AH138"/>
  <c r="AO138"/>
  <c r="AP138"/>
  <c r="C139"/>
  <c r="L139"/>
  <c r="O139"/>
  <c r="AB139"/>
  <c r="AF139"/>
  <c r="AI139"/>
  <c r="AJ139"/>
  <c r="AG139"/>
  <c r="AH139"/>
  <c r="AO139"/>
  <c r="AP139"/>
  <c r="C140"/>
  <c r="L140"/>
  <c r="O140"/>
  <c r="Z140"/>
  <c r="AA140"/>
  <c r="AF140"/>
  <c r="AI140"/>
  <c r="AJ140"/>
  <c r="AG140"/>
  <c r="AH140"/>
  <c r="AO140"/>
  <c r="AP140"/>
  <c r="C141"/>
  <c r="L141"/>
  <c r="O141"/>
  <c r="AB141"/>
  <c r="AF141"/>
  <c r="AI141"/>
  <c r="AJ141"/>
  <c r="AG141"/>
  <c r="AH141"/>
  <c r="AO141"/>
  <c r="AP141"/>
  <c r="C142"/>
  <c r="L142"/>
  <c r="O142"/>
  <c r="AB142"/>
  <c r="AF142"/>
  <c r="AI142"/>
  <c r="AJ142"/>
  <c r="AG142"/>
  <c r="AH142"/>
  <c r="AO142"/>
  <c r="AP142"/>
  <c r="C143"/>
  <c r="L143"/>
  <c r="O143"/>
  <c r="AB143"/>
  <c r="AF143"/>
  <c r="AI143"/>
  <c r="AJ143"/>
  <c r="AG143"/>
  <c r="AH143"/>
  <c r="AO143"/>
  <c r="AP143"/>
  <c r="C144"/>
  <c r="L144"/>
  <c r="O144"/>
  <c r="AB144"/>
  <c r="AF144"/>
  <c r="AI144"/>
  <c r="AJ144"/>
  <c r="AG144"/>
  <c r="AH144"/>
  <c r="AO144"/>
  <c r="AP144"/>
  <c r="C145"/>
  <c r="L145"/>
  <c r="O145"/>
  <c r="AB145"/>
  <c r="AF145"/>
  <c r="AI145"/>
  <c r="AJ145"/>
  <c r="AG145"/>
  <c r="AH145"/>
  <c r="AO145"/>
  <c r="AP145"/>
  <c r="G146"/>
  <c r="H146"/>
  <c r="I146"/>
  <c r="J146"/>
  <c r="K146"/>
  <c r="L146"/>
  <c r="M146"/>
  <c r="N146"/>
  <c r="O146"/>
  <c r="X146"/>
  <c r="AD146"/>
  <c r="AE146"/>
  <c r="AG146"/>
  <c r="AN146"/>
  <c r="O436" i="2"/>
  <c r="E436"/>
  <c r="Y145" i="10"/>
  <c r="Y2"/>
  <c r="S4"/>
  <c r="X4"/>
  <c r="S5"/>
  <c r="S7"/>
  <c r="X7"/>
  <c r="X145"/>
  <c r="S8"/>
  <c r="X8"/>
  <c r="S9"/>
  <c r="S10"/>
  <c r="X10"/>
  <c r="S11"/>
  <c r="S13"/>
  <c r="S14"/>
  <c r="S15"/>
  <c r="S16"/>
  <c r="S18"/>
  <c r="S19"/>
  <c r="X19"/>
  <c r="S21"/>
  <c r="X21"/>
  <c r="S22"/>
  <c r="S23"/>
  <c r="S24"/>
  <c r="S25"/>
  <c r="S26"/>
  <c r="S27"/>
  <c r="X28"/>
  <c r="S29"/>
  <c r="S31"/>
  <c r="X31"/>
  <c r="S33"/>
  <c r="X33"/>
  <c r="S34"/>
  <c r="X34"/>
  <c r="S35"/>
  <c r="S36"/>
  <c r="S37"/>
  <c r="X37"/>
  <c r="S39"/>
  <c r="S40"/>
  <c r="S41"/>
  <c r="S43"/>
  <c r="X43"/>
  <c r="X45"/>
  <c r="S46"/>
  <c r="S47"/>
  <c r="S49"/>
  <c r="S50"/>
  <c r="X50"/>
  <c r="S51"/>
  <c r="S53"/>
  <c r="X53"/>
  <c r="S54"/>
  <c r="X54"/>
  <c r="S55"/>
  <c r="S57"/>
  <c r="X57"/>
  <c r="S58"/>
  <c r="X58"/>
  <c r="S60"/>
  <c r="X60"/>
  <c r="X61"/>
  <c r="S62"/>
  <c r="X62"/>
  <c r="S63"/>
  <c r="S64"/>
  <c r="X64"/>
  <c r="S65"/>
  <c r="X65"/>
  <c r="S66"/>
  <c r="X66"/>
  <c r="S67"/>
  <c r="X67"/>
  <c r="S68"/>
  <c r="S70"/>
  <c r="S71"/>
  <c r="S72"/>
  <c r="X72"/>
  <c r="S73"/>
  <c r="S74"/>
  <c r="S76"/>
  <c r="X77"/>
  <c r="S78"/>
  <c r="S80"/>
  <c r="S81"/>
  <c r="S82"/>
  <c r="S83"/>
  <c r="S84"/>
  <c r="X84"/>
  <c r="S86"/>
  <c r="X86"/>
  <c r="S87"/>
  <c r="S88"/>
  <c r="S89"/>
  <c r="X89"/>
  <c r="S91"/>
  <c r="S92"/>
  <c r="S93"/>
  <c r="X94"/>
  <c r="S95"/>
  <c r="X95"/>
  <c r="S97"/>
  <c r="X97"/>
  <c r="S98"/>
  <c r="X98"/>
  <c r="S100"/>
  <c r="S101"/>
  <c r="S103"/>
  <c r="S104"/>
  <c r="X104"/>
  <c r="S105"/>
  <c r="X105"/>
  <c r="S107"/>
  <c r="S109"/>
  <c r="S110"/>
  <c r="S111"/>
  <c r="S112"/>
  <c r="S113"/>
  <c r="X113"/>
  <c r="S114"/>
  <c r="S115"/>
  <c r="S116"/>
  <c r="X118"/>
  <c r="X119"/>
  <c r="X121"/>
  <c r="X125"/>
  <c r="X126"/>
  <c r="S127"/>
  <c r="X127"/>
  <c r="S128"/>
  <c r="X128"/>
  <c r="S129"/>
  <c r="X129"/>
  <c r="X130"/>
  <c r="S131"/>
  <c r="X131"/>
  <c r="S133"/>
  <c r="X133"/>
  <c r="S134"/>
  <c r="X134"/>
  <c r="S135"/>
  <c r="X135"/>
  <c r="S136"/>
  <c r="X136"/>
  <c r="S137"/>
  <c r="X137"/>
  <c r="S138"/>
  <c r="X138"/>
  <c r="S140"/>
  <c r="X140"/>
  <c r="S141"/>
  <c r="X141"/>
  <c r="S142"/>
  <c r="X142"/>
  <c r="S143"/>
  <c r="X143"/>
  <c r="S144"/>
  <c r="X144"/>
  <c r="D145"/>
  <c r="E145"/>
  <c r="F145"/>
  <c r="G145"/>
  <c r="O145"/>
  <c r="U145"/>
  <c r="V145"/>
  <c r="AD145"/>
  <c r="AE145"/>
  <c r="AF145"/>
  <c r="D436" i="2"/>
  <c r="L2"/>
  <c r="F436"/>
  <c r="I144" i="12"/>
  <c r="N143"/>
  <c r="AL145" i="11"/>
  <c r="N141" i="12"/>
  <c r="AL143" i="11"/>
  <c r="N138" i="12"/>
  <c r="AL140" i="11"/>
  <c r="N136" i="12"/>
  <c r="AL138" i="11"/>
  <c r="N134" i="12"/>
  <c r="AL136" i="11"/>
  <c r="N131" i="12"/>
  <c r="AL133" i="11"/>
  <c r="N129" i="12"/>
  <c r="AL131" i="11"/>
  <c r="N128" i="12"/>
  <c r="AL130" i="11"/>
  <c r="N125" i="12"/>
  <c r="AL127" i="11"/>
  <c r="N123" i="12"/>
  <c r="AL125" i="11"/>
  <c r="N121" i="12"/>
  <c r="AL123" i="11"/>
  <c r="N119" i="12"/>
  <c r="AL121" i="11"/>
  <c r="N117" i="12"/>
  <c r="AL119" i="11"/>
  <c r="N115" i="12"/>
  <c r="AL117" i="11"/>
  <c r="N113" i="12"/>
  <c r="AL115" i="11"/>
  <c r="N111" i="12"/>
  <c r="AL113" i="11"/>
  <c r="N109" i="12"/>
  <c r="AL111" i="11"/>
  <c r="N107" i="12"/>
  <c r="AL109" i="11"/>
  <c r="N105" i="12"/>
  <c r="AL107" i="11"/>
  <c r="N104" i="12"/>
  <c r="AL106" i="11"/>
  <c r="N101" i="12"/>
  <c r="AL103" i="11"/>
  <c r="N99" i="12"/>
  <c r="AL101" i="11"/>
  <c r="N75" i="12"/>
  <c r="AL77" i="11"/>
  <c r="N74" i="12"/>
  <c r="AL76" i="11"/>
  <c r="N73" i="12"/>
  <c r="AL75" i="11"/>
  <c r="N72" i="12"/>
  <c r="AL74" i="11"/>
  <c r="N71" i="12"/>
  <c r="AL73" i="11"/>
  <c r="N70" i="12"/>
  <c r="AL72" i="11"/>
  <c r="N69" i="12"/>
  <c r="AL71" i="11"/>
  <c r="N68" i="12"/>
  <c r="AL70" i="11"/>
  <c r="N67" i="12"/>
  <c r="AL69" i="11"/>
  <c r="N66" i="12"/>
  <c r="AL68" i="11"/>
  <c r="N65" i="12"/>
  <c r="AL67" i="11"/>
  <c r="N64" i="12"/>
  <c r="AL66" i="11"/>
  <c r="N63" i="12"/>
  <c r="AL65" i="11"/>
  <c r="N62" i="12"/>
  <c r="AL64" i="11"/>
  <c r="N61" i="12"/>
  <c r="AL63" i="11"/>
  <c r="N60" i="12"/>
  <c r="AL62" i="11"/>
  <c r="N59" i="12"/>
  <c r="AL61" i="11"/>
  <c r="N58" i="12"/>
  <c r="AL60" i="11"/>
  <c r="N57" i="12"/>
  <c r="AL59" i="11"/>
  <c r="N56" i="12"/>
  <c r="AL58" i="11"/>
  <c r="N55" i="12"/>
  <c r="AL57" i="11"/>
  <c r="N54" i="12"/>
  <c r="AL56" i="11"/>
  <c r="N53" i="12"/>
  <c r="AL55" i="11"/>
  <c r="N52" i="12"/>
  <c r="AL54" i="11"/>
  <c r="N51" i="12"/>
  <c r="AL53" i="11"/>
  <c r="N50" i="12"/>
  <c r="AL52" i="11"/>
  <c r="N49" i="12"/>
  <c r="AL51" i="11"/>
  <c r="N48" i="12"/>
  <c r="AL50" i="11"/>
  <c r="N47" i="12"/>
  <c r="AL49" i="11"/>
  <c r="N46" i="12"/>
  <c r="AL48" i="11"/>
  <c r="N45" i="12"/>
  <c r="AL47" i="11"/>
  <c r="N44" i="12"/>
  <c r="AL46" i="11"/>
  <c r="N43" i="12"/>
  <c r="AL45" i="11"/>
  <c r="N42" i="12"/>
  <c r="AL44" i="11"/>
  <c r="N41" i="12"/>
  <c r="AL43" i="11"/>
  <c r="N40" i="12"/>
  <c r="AL42" i="11"/>
  <c r="N39" i="12"/>
  <c r="AL41" i="11"/>
  <c r="N38" i="12"/>
  <c r="AL40" i="11"/>
  <c r="N37" i="12"/>
  <c r="AL39" i="11"/>
  <c r="N36" i="12"/>
  <c r="AL38" i="11"/>
  <c r="N35" i="12"/>
  <c r="AL37" i="11"/>
  <c r="N34" i="12"/>
  <c r="AL36" i="11"/>
  <c r="N33" i="12"/>
  <c r="AL35" i="11"/>
  <c r="N32" i="12"/>
  <c r="AL34" i="11"/>
  <c r="N31" i="12"/>
  <c r="AL33" i="11"/>
  <c r="N30" i="12"/>
  <c r="AL32" i="11"/>
  <c r="N29" i="12"/>
  <c r="AL31" i="11"/>
  <c r="N28" i="12"/>
  <c r="AL30" i="11"/>
  <c r="N27" i="12"/>
  <c r="AL29" i="11"/>
  <c r="N26" i="12"/>
  <c r="AL28" i="11"/>
  <c r="N25" i="12"/>
  <c r="AL27" i="11"/>
  <c r="N24" i="12"/>
  <c r="AL26" i="11"/>
  <c r="N23" i="12"/>
  <c r="AL25" i="11"/>
  <c r="N22" i="12"/>
  <c r="AL24" i="11"/>
  <c r="N21" i="12"/>
  <c r="AL23" i="11"/>
  <c r="N20" i="12"/>
  <c r="AL22" i="11"/>
  <c r="N19" i="12"/>
  <c r="AL21" i="11"/>
  <c r="N18" i="12"/>
  <c r="AL20" i="11"/>
  <c r="N17" i="12"/>
  <c r="AL19" i="11"/>
  <c r="N16" i="12"/>
  <c r="AL18" i="11"/>
  <c r="N15" i="12"/>
  <c r="AL17" i="11"/>
  <c r="N14" i="12"/>
  <c r="AL16" i="11"/>
  <c r="N13" i="12"/>
  <c r="AL15" i="11"/>
  <c r="N12" i="12"/>
  <c r="AL14" i="11"/>
  <c r="N11" i="12"/>
  <c r="AL13" i="11"/>
  <c r="N10" i="12"/>
  <c r="AL12" i="11"/>
  <c r="N9" i="12"/>
  <c r="AL11" i="11"/>
  <c r="N8" i="12"/>
  <c r="AL10" i="11"/>
  <c r="N7" i="12"/>
  <c r="AL9" i="11"/>
  <c r="N6" i="12"/>
  <c r="AL8" i="11"/>
  <c r="N5" i="12"/>
  <c r="AL7" i="11"/>
  <c r="N4" i="12"/>
  <c r="AL6" i="11"/>
  <c r="N3" i="12"/>
  <c r="AL5" i="11"/>
  <c r="AJ146"/>
  <c r="AJ3"/>
  <c r="AJ1"/>
  <c r="N142" i="12"/>
  <c r="AL144" i="11"/>
  <c r="N140" i="12"/>
  <c r="AL142" i="11"/>
  <c r="N139" i="12"/>
  <c r="AL141" i="11"/>
  <c r="N137" i="12"/>
  <c r="AL139" i="11"/>
  <c r="N135" i="12"/>
  <c r="AL137" i="11"/>
  <c r="N133" i="12"/>
  <c r="AL135" i="11"/>
  <c r="N132" i="12"/>
  <c r="AL134" i="11"/>
  <c r="N130" i="12"/>
  <c r="AL132" i="11"/>
  <c r="N127" i="12"/>
  <c r="AL129" i="11"/>
  <c r="N126" i="12"/>
  <c r="AL128" i="11"/>
  <c r="N124" i="12"/>
  <c r="AL126" i="11"/>
  <c r="N122" i="12"/>
  <c r="AL124" i="11"/>
  <c r="N120" i="12"/>
  <c r="AL122" i="11"/>
  <c r="N118" i="12"/>
  <c r="AL120" i="11"/>
  <c r="N116" i="12"/>
  <c r="AL118" i="11"/>
  <c r="N114" i="12"/>
  <c r="AL116" i="11"/>
  <c r="N112" i="12"/>
  <c r="AL114" i="11"/>
  <c r="N110" i="12"/>
  <c r="AL112" i="11"/>
  <c r="N108" i="12"/>
  <c r="AL110" i="11"/>
  <c r="N106" i="12"/>
  <c r="AL108" i="11"/>
  <c r="N103" i="12"/>
  <c r="AL105" i="11"/>
  <c r="N102" i="12"/>
  <c r="AL104" i="11"/>
  <c r="N100" i="12"/>
  <c r="AL102" i="11"/>
  <c r="N98" i="12"/>
  <c r="AL100" i="11"/>
  <c r="N97" i="12"/>
  <c r="AL99" i="11"/>
  <c r="N96" i="12"/>
  <c r="AL98" i="11"/>
  <c r="N95" i="12"/>
  <c r="AL97" i="11"/>
  <c r="N94" i="12"/>
  <c r="AL96" i="11"/>
  <c r="N93" i="12"/>
  <c r="AL95" i="11"/>
  <c r="N92" i="12"/>
  <c r="AL94" i="11"/>
  <c r="N91" i="12"/>
  <c r="AL93" i="11"/>
  <c r="N90" i="12"/>
  <c r="AL92" i="11"/>
  <c r="N89" i="12"/>
  <c r="AL91" i="11"/>
  <c r="N88" i="12"/>
  <c r="AL90" i="11"/>
  <c r="N87" i="12"/>
  <c r="AL89" i="11"/>
  <c r="N86" i="12"/>
  <c r="AL88" i="11"/>
  <c r="N85" i="12"/>
  <c r="AL87" i="11"/>
  <c r="N84" i="12"/>
  <c r="AL86" i="11"/>
  <c r="N83" i="12"/>
  <c r="AL85" i="11"/>
  <c r="N82" i="12"/>
  <c r="AL84" i="11"/>
  <c r="N81" i="12"/>
  <c r="AL83" i="11"/>
  <c r="N80" i="12"/>
  <c r="AL82" i="11"/>
  <c r="N79" i="12"/>
  <c r="AL81" i="11"/>
  <c r="N78" i="12"/>
  <c r="AL80" i="11"/>
  <c r="N77" i="12"/>
  <c r="AL79" i="11"/>
  <c r="AP146"/>
  <c r="S145"/>
  <c r="Q145"/>
  <c r="T145"/>
  <c r="R145"/>
  <c r="P145"/>
  <c r="U145"/>
  <c r="T144"/>
  <c r="R144"/>
  <c r="P144"/>
  <c r="S144"/>
  <c r="Q144"/>
  <c r="S143"/>
  <c r="Q143"/>
  <c r="T143"/>
  <c r="R143"/>
  <c r="P143"/>
  <c r="U143"/>
  <c r="T142"/>
  <c r="R142"/>
  <c r="P142"/>
  <c r="S142"/>
  <c r="Q142"/>
  <c r="S141"/>
  <c r="Q141"/>
  <c r="T141"/>
  <c r="R141"/>
  <c r="P141"/>
  <c r="U141"/>
  <c r="T140"/>
  <c r="R140"/>
  <c r="P140"/>
  <c r="S140"/>
  <c r="Q140"/>
  <c r="S139"/>
  <c r="Q139"/>
  <c r="T139"/>
  <c r="R139"/>
  <c r="P139"/>
  <c r="U139"/>
  <c r="T138"/>
  <c r="R138"/>
  <c r="P138"/>
  <c r="S138"/>
  <c r="Q138"/>
  <c r="S137"/>
  <c r="Q137"/>
  <c r="T137"/>
  <c r="R137"/>
  <c r="P137"/>
  <c r="U137"/>
  <c r="T136"/>
  <c r="R136"/>
  <c r="P136"/>
  <c r="S136"/>
  <c r="Q136"/>
  <c r="S135"/>
  <c r="Q135"/>
  <c r="T135"/>
  <c r="R135"/>
  <c r="P135"/>
  <c r="U135"/>
  <c r="T134"/>
  <c r="R134"/>
  <c r="P134"/>
  <c r="S134"/>
  <c r="Q134"/>
  <c r="S133"/>
  <c r="Q133"/>
  <c r="T133"/>
  <c r="R133"/>
  <c r="P133"/>
  <c r="U133"/>
  <c r="T132"/>
  <c r="R132"/>
  <c r="P132"/>
  <c r="S132"/>
  <c r="Q132"/>
  <c r="S131"/>
  <c r="Q131"/>
  <c r="T131"/>
  <c r="R131"/>
  <c r="P131"/>
  <c r="U131"/>
  <c r="T130"/>
  <c r="R130"/>
  <c r="P130"/>
  <c r="S130"/>
  <c r="Q130"/>
  <c r="S129"/>
  <c r="Q129"/>
  <c r="T129"/>
  <c r="R129"/>
  <c r="P129"/>
  <c r="U129"/>
  <c r="T128"/>
  <c r="R128"/>
  <c r="P128"/>
  <c r="S128"/>
  <c r="Q128"/>
  <c r="S127"/>
  <c r="Q127"/>
  <c r="T127"/>
  <c r="R127"/>
  <c r="P127"/>
  <c r="U127"/>
  <c r="T126"/>
  <c r="R126"/>
  <c r="P126"/>
  <c r="S126"/>
  <c r="Q126"/>
  <c r="S125"/>
  <c r="Q125"/>
  <c r="T125"/>
  <c r="R125"/>
  <c r="P125"/>
  <c r="U125"/>
  <c r="T124"/>
  <c r="R124"/>
  <c r="P124"/>
  <c r="S124"/>
  <c r="Q124"/>
  <c r="S123"/>
  <c r="Q123"/>
  <c r="T123"/>
  <c r="R123"/>
  <c r="P123"/>
  <c r="U123"/>
  <c r="T122"/>
  <c r="R122"/>
  <c r="P122"/>
  <c r="S122"/>
  <c r="Q122"/>
  <c r="S121"/>
  <c r="Q121"/>
  <c r="T121"/>
  <c r="R121"/>
  <c r="P121"/>
  <c r="U121"/>
  <c r="T120"/>
  <c r="R120"/>
  <c r="P120"/>
  <c r="S120"/>
  <c r="Q120"/>
  <c r="S119"/>
  <c r="Q119"/>
  <c r="T119"/>
  <c r="R119"/>
  <c r="P119"/>
  <c r="U119"/>
  <c r="T118"/>
  <c r="R118"/>
  <c r="P118"/>
  <c r="S118"/>
  <c r="Q118"/>
  <c r="S117"/>
  <c r="Q117"/>
  <c r="T117"/>
  <c r="R117"/>
  <c r="P117"/>
  <c r="U117"/>
  <c r="T116"/>
  <c r="S116"/>
  <c r="Q116"/>
  <c r="T115"/>
  <c r="R115"/>
  <c r="P115"/>
  <c r="S114"/>
  <c r="Q114"/>
  <c r="T113"/>
  <c r="R113"/>
  <c r="P113"/>
  <c r="S112"/>
  <c r="Q112"/>
  <c r="T111"/>
  <c r="R111"/>
  <c r="P111"/>
  <c r="S110"/>
  <c r="Q110"/>
  <c r="T109"/>
  <c r="R109"/>
  <c r="P109"/>
  <c r="S108"/>
  <c r="Q108"/>
  <c r="T107"/>
  <c r="R107"/>
  <c r="P107"/>
  <c r="S106"/>
  <c r="Q106"/>
  <c r="T105"/>
  <c r="R105"/>
  <c r="P105"/>
  <c r="S104"/>
  <c r="Q104"/>
  <c r="T103"/>
  <c r="R103"/>
  <c r="P103"/>
  <c r="S102"/>
  <c r="Q102"/>
  <c r="T101"/>
  <c r="R101"/>
  <c r="P101"/>
  <c r="S100"/>
  <c r="Q100"/>
  <c r="P8"/>
  <c r="R8"/>
  <c r="T8"/>
  <c r="Q9"/>
  <c r="S9"/>
  <c r="P10"/>
  <c r="R10"/>
  <c r="T10"/>
  <c r="Q11"/>
  <c r="S11"/>
  <c r="P12"/>
  <c r="R12"/>
  <c r="T12"/>
  <c r="Q13"/>
  <c r="S13"/>
  <c r="P14"/>
  <c r="R14"/>
  <c r="T14"/>
  <c r="Q15"/>
  <c r="S15"/>
  <c r="P16"/>
  <c r="R16"/>
  <c r="T16"/>
  <c r="Q17"/>
  <c r="S17"/>
  <c r="P18"/>
  <c r="R18"/>
  <c r="T18"/>
  <c r="Q19"/>
  <c r="S19"/>
  <c r="P20"/>
  <c r="R20"/>
  <c r="T20"/>
  <c r="Q21"/>
  <c r="S21"/>
  <c r="P22"/>
  <c r="R22"/>
  <c r="T22"/>
  <c r="Q23"/>
  <c r="S23"/>
  <c r="P24"/>
  <c r="R24"/>
  <c r="T24"/>
  <c r="Q25"/>
  <c r="S25"/>
  <c r="P26"/>
  <c r="R26"/>
  <c r="T26"/>
  <c r="Q27"/>
  <c r="S27"/>
  <c r="P28"/>
  <c r="R28"/>
  <c r="T28"/>
  <c r="Q29"/>
  <c r="S29"/>
  <c r="P30"/>
  <c r="R30"/>
  <c r="T30"/>
  <c r="Q31"/>
  <c r="S31"/>
  <c r="P32"/>
  <c r="R32"/>
  <c r="T32"/>
  <c r="Q33"/>
  <c r="S33"/>
  <c r="P34"/>
  <c r="R34"/>
  <c r="T34"/>
  <c r="Q35"/>
  <c r="S35"/>
  <c r="P36"/>
  <c r="R36"/>
  <c r="T36"/>
  <c r="Q37"/>
  <c r="S37"/>
  <c r="P38"/>
  <c r="R38"/>
  <c r="T38"/>
  <c r="Q39"/>
  <c r="S39"/>
  <c r="P40"/>
  <c r="R40"/>
  <c r="T40"/>
  <c r="Q41"/>
  <c r="S41"/>
  <c r="P42"/>
  <c r="R42"/>
  <c r="T42"/>
  <c r="Q43"/>
  <c r="S43"/>
  <c r="P44"/>
  <c r="R44"/>
  <c r="T44"/>
  <c r="Q45"/>
  <c r="S45"/>
  <c r="P46"/>
  <c r="R46"/>
  <c r="T46"/>
  <c r="Q47"/>
  <c r="S47"/>
  <c r="P48"/>
  <c r="R48"/>
  <c r="T48"/>
  <c r="Q49"/>
  <c r="S49"/>
  <c r="P50"/>
  <c r="R50"/>
  <c r="T50"/>
  <c r="Q51"/>
  <c r="S51"/>
  <c r="P52"/>
  <c r="R52"/>
  <c r="T52"/>
  <c r="Q53"/>
  <c r="S53"/>
  <c r="P54"/>
  <c r="R54"/>
  <c r="T54"/>
  <c r="Q55"/>
  <c r="S55"/>
  <c r="P56"/>
  <c r="R56"/>
  <c r="T56"/>
  <c r="Q57"/>
  <c r="S57"/>
  <c r="P58"/>
  <c r="R58"/>
  <c r="T58"/>
  <c r="Q59"/>
  <c r="S59"/>
  <c r="P60"/>
  <c r="R60"/>
  <c r="T60"/>
  <c r="Q61"/>
  <c r="S61"/>
  <c r="P62"/>
  <c r="R62"/>
  <c r="T62"/>
  <c r="Q63"/>
  <c r="S63"/>
  <c r="P64"/>
  <c r="R64"/>
  <c r="T64"/>
  <c r="Q65"/>
  <c r="S65"/>
  <c r="P66"/>
  <c r="R66"/>
  <c r="T66"/>
  <c r="Q67"/>
  <c r="S67"/>
  <c r="P68"/>
  <c r="R68"/>
  <c r="T68"/>
  <c r="Q69"/>
  <c r="S69"/>
  <c r="P70"/>
  <c r="R70"/>
  <c r="T70"/>
  <c r="Q71"/>
  <c r="S71"/>
  <c r="P72"/>
  <c r="R72"/>
  <c r="T72"/>
  <c r="Q73"/>
  <c r="S73"/>
  <c r="P74"/>
  <c r="R74"/>
  <c r="T74"/>
  <c r="Q75"/>
  <c r="S75"/>
  <c r="P76"/>
  <c r="R76"/>
  <c r="T76"/>
  <c r="Q77"/>
  <c r="S77"/>
  <c r="P78"/>
  <c r="R78"/>
  <c r="T78"/>
  <c r="Q79"/>
  <c r="S79"/>
  <c r="P80"/>
  <c r="R80"/>
  <c r="T80"/>
  <c r="Q81"/>
  <c r="S81"/>
  <c r="P82"/>
  <c r="R82"/>
  <c r="T82"/>
  <c r="Q83"/>
  <c r="S83"/>
  <c r="P84"/>
  <c r="R84"/>
  <c r="T84"/>
  <c r="Q85"/>
  <c r="S85"/>
  <c r="P86"/>
  <c r="R86"/>
  <c r="T86"/>
  <c r="Q87"/>
  <c r="S87"/>
  <c r="P88"/>
  <c r="R88"/>
  <c r="T88"/>
  <c r="Q89"/>
  <c r="S89"/>
  <c r="P90"/>
  <c r="R90"/>
  <c r="T90"/>
  <c r="Q91"/>
  <c r="S91"/>
  <c r="P92"/>
  <c r="R92"/>
  <c r="T92"/>
  <c r="Q93"/>
  <c r="S93"/>
  <c r="P94"/>
  <c r="R94"/>
  <c r="T94"/>
  <c r="Q95"/>
  <c r="S95"/>
  <c r="P96"/>
  <c r="R96"/>
  <c r="T96"/>
  <c r="Q97"/>
  <c r="S97"/>
  <c r="P98"/>
  <c r="R98"/>
  <c r="T98"/>
  <c r="Q99"/>
  <c r="S99"/>
  <c r="R100"/>
  <c r="Q101"/>
  <c r="P102"/>
  <c r="T102"/>
  <c r="S103"/>
  <c r="R104"/>
  <c r="Q105"/>
  <c r="P106"/>
  <c r="T106"/>
  <c r="S107"/>
  <c r="R108"/>
  <c r="Q109"/>
  <c r="P110"/>
  <c r="T110"/>
  <c r="S111"/>
  <c r="R112"/>
  <c r="Q113"/>
  <c r="P114"/>
  <c r="T114"/>
  <c r="S115"/>
  <c r="R116"/>
  <c r="P7"/>
  <c r="R7"/>
  <c r="T7"/>
  <c r="Q7"/>
  <c r="S7"/>
  <c r="P6"/>
  <c r="R6"/>
  <c r="T6"/>
  <c r="Q6"/>
  <c r="S6"/>
  <c r="P5"/>
  <c r="R5"/>
  <c r="T5"/>
  <c r="Q5"/>
  <c r="S5"/>
  <c r="AO146"/>
  <c r="AL78"/>
  <c r="Q8"/>
  <c r="P9"/>
  <c r="R9"/>
  <c r="Q10"/>
  <c r="P11"/>
  <c r="U11"/>
  <c r="R11"/>
  <c r="Q12"/>
  <c r="P13"/>
  <c r="R13"/>
  <c r="Q14"/>
  <c r="P15"/>
  <c r="U15"/>
  <c r="R15"/>
  <c r="Q16"/>
  <c r="P17"/>
  <c r="R17"/>
  <c r="Q18"/>
  <c r="P19"/>
  <c r="U19"/>
  <c r="R19"/>
  <c r="Q20"/>
  <c r="P21"/>
  <c r="R21"/>
  <c r="Q22"/>
  <c r="P23"/>
  <c r="U23"/>
  <c r="R23"/>
  <c r="Q24"/>
  <c r="P25"/>
  <c r="R25"/>
  <c r="Q26"/>
  <c r="P27"/>
  <c r="U27"/>
  <c r="R27"/>
  <c r="Q28"/>
  <c r="P29"/>
  <c r="R29"/>
  <c r="Q30"/>
  <c r="P31"/>
  <c r="U31"/>
  <c r="R31"/>
  <c r="Q32"/>
  <c r="P33"/>
  <c r="R33"/>
  <c r="Q34"/>
  <c r="P35"/>
  <c r="U35"/>
  <c r="R35"/>
  <c r="Q36"/>
  <c r="P37"/>
  <c r="R37"/>
  <c r="Q38"/>
  <c r="P39"/>
  <c r="U39"/>
  <c r="R39"/>
  <c r="Q40"/>
  <c r="P41"/>
  <c r="R41"/>
  <c r="Q42"/>
  <c r="P43"/>
  <c r="U43"/>
  <c r="R43"/>
  <c r="Q44"/>
  <c r="P45"/>
  <c r="R45"/>
  <c r="Q46"/>
  <c r="P47"/>
  <c r="U47"/>
  <c r="R47"/>
  <c r="Q48"/>
  <c r="P49"/>
  <c r="R49"/>
  <c r="Q50"/>
  <c r="P51"/>
  <c r="U51"/>
  <c r="R51"/>
  <c r="Q52"/>
  <c r="P53"/>
  <c r="R53"/>
  <c r="Q54"/>
  <c r="P55"/>
  <c r="U55"/>
  <c r="R55"/>
  <c r="Q56"/>
  <c r="P57"/>
  <c r="R57"/>
  <c r="Q58"/>
  <c r="P59"/>
  <c r="U59"/>
  <c r="R59"/>
  <c r="Q60"/>
  <c r="P61"/>
  <c r="R61"/>
  <c r="Q62"/>
  <c r="P63"/>
  <c r="U63"/>
  <c r="R63"/>
  <c r="Q64"/>
  <c r="P65"/>
  <c r="R65"/>
  <c r="Q66"/>
  <c r="P67"/>
  <c r="U67"/>
  <c r="R67"/>
  <c r="Q68"/>
  <c r="P69"/>
  <c r="R69"/>
  <c r="Q70"/>
  <c r="P71"/>
  <c r="U71"/>
  <c r="R71"/>
  <c r="Q72"/>
  <c r="P73"/>
  <c r="R73"/>
  <c r="Q74"/>
  <c r="P75"/>
  <c r="U75"/>
  <c r="R75"/>
  <c r="Q76"/>
  <c r="P77"/>
  <c r="R77"/>
  <c r="Q78"/>
  <c r="P79"/>
  <c r="U79"/>
  <c r="R79"/>
  <c r="Q80"/>
  <c r="P81"/>
  <c r="R81"/>
  <c r="Q82"/>
  <c r="P83"/>
  <c r="U83"/>
  <c r="R83"/>
  <c r="Q84"/>
  <c r="P85"/>
  <c r="R85"/>
  <c r="Q86"/>
  <c r="P87"/>
  <c r="U87"/>
  <c r="R87"/>
  <c r="Q88"/>
  <c r="P89"/>
  <c r="R89"/>
  <c r="Q90"/>
  <c r="P91"/>
  <c r="U91"/>
  <c r="R91"/>
  <c r="Q92"/>
  <c r="P93"/>
  <c r="R93"/>
  <c r="Q94"/>
  <c r="P95"/>
  <c r="U95"/>
  <c r="R95"/>
  <c r="Q96"/>
  <c r="P97"/>
  <c r="R97"/>
  <c r="Q98"/>
  <c r="P99"/>
  <c r="U99"/>
  <c r="R99"/>
  <c r="P100"/>
  <c r="U100"/>
  <c r="T100"/>
  <c r="S101"/>
  <c r="R102"/>
  <c r="Q103"/>
  <c r="P104"/>
  <c r="T104"/>
  <c r="S105"/>
  <c r="R106"/>
  <c r="Q107"/>
  <c r="P108"/>
  <c r="U108"/>
  <c r="T108"/>
  <c r="S109"/>
  <c r="R110"/>
  <c r="Q111"/>
  <c r="P112"/>
  <c r="T112"/>
  <c r="S113"/>
  <c r="R114"/>
  <c r="Q115"/>
  <c r="P116"/>
  <c r="U116"/>
  <c r="AA146"/>
  <c r="AB7"/>
  <c r="J436" i="2"/>
  <c r="K38"/>
  <c r="L38"/>
  <c r="M38"/>
  <c r="Q38"/>
  <c r="K34"/>
  <c r="L34"/>
  <c r="K30"/>
  <c r="L30"/>
  <c r="M34"/>
  <c r="Q34"/>
  <c r="M30"/>
  <c r="Q30"/>
  <c r="K49"/>
  <c r="L49"/>
  <c r="M49"/>
  <c r="Q49"/>
  <c r="K45"/>
  <c r="L45"/>
  <c r="M45"/>
  <c r="Q45"/>
  <c r="K41"/>
  <c r="L41"/>
  <c r="M41"/>
  <c r="Q41"/>
  <c r="K37"/>
  <c r="L37"/>
  <c r="M37"/>
  <c r="Q37"/>
  <c r="K33"/>
  <c r="L33"/>
  <c r="M33"/>
  <c r="Q33"/>
  <c r="K29"/>
  <c r="L29"/>
  <c r="M29"/>
  <c r="Q29"/>
  <c r="M144" i="10"/>
  <c r="M131"/>
  <c r="M130"/>
  <c r="M129"/>
  <c r="M128"/>
  <c r="M127"/>
  <c r="M126"/>
  <c r="M125"/>
  <c r="M123"/>
  <c r="M121"/>
  <c r="M119"/>
  <c r="M117"/>
  <c r="M107"/>
  <c r="M106"/>
  <c r="M101"/>
  <c r="M100"/>
  <c r="M99"/>
  <c r="M95"/>
  <c r="M94"/>
  <c r="M89"/>
  <c r="M88"/>
  <c r="M87"/>
  <c r="M86"/>
  <c r="M85"/>
  <c r="M78"/>
  <c r="M77"/>
  <c r="M74"/>
  <c r="M73"/>
  <c r="N2"/>
  <c r="M142"/>
  <c r="M140"/>
  <c r="M138"/>
  <c r="M137"/>
  <c r="N137"/>
  <c r="M136"/>
  <c r="M135"/>
  <c r="N135"/>
  <c r="M134"/>
  <c r="M133"/>
  <c r="N133"/>
  <c r="M132"/>
  <c r="M124"/>
  <c r="N124"/>
  <c r="M122"/>
  <c r="M120"/>
  <c r="N120"/>
  <c r="M118"/>
  <c r="M116"/>
  <c r="N116"/>
  <c r="M115"/>
  <c r="M114"/>
  <c r="N114"/>
  <c r="M113"/>
  <c r="M112"/>
  <c r="N112"/>
  <c r="M111"/>
  <c r="M110"/>
  <c r="N110"/>
  <c r="M109"/>
  <c r="M108"/>
  <c r="N108"/>
  <c r="M105"/>
  <c r="M104"/>
  <c r="N104"/>
  <c r="M103"/>
  <c r="M102"/>
  <c r="N102"/>
  <c r="M98"/>
  <c r="M97"/>
  <c r="N97"/>
  <c r="M96"/>
  <c r="M93"/>
  <c r="N93"/>
  <c r="M92"/>
  <c r="M91"/>
  <c r="N91"/>
  <c r="M90"/>
  <c r="M84"/>
  <c r="N84"/>
  <c r="M83"/>
  <c r="M82"/>
  <c r="N82"/>
  <c r="M81"/>
  <c r="M80"/>
  <c r="N80"/>
  <c r="M79"/>
  <c r="M76"/>
  <c r="N76"/>
  <c r="M75"/>
  <c r="M68"/>
  <c r="N68"/>
  <c r="M67"/>
  <c r="M66"/>
  <c r="N66"/>
  <c r="M65"/>
  <c r="M64"/>
  <c r="N64"/>
  <c r="M63"/>
  <c r="M62"/>
  <c r="N62"/>
  <c r="M61"/>
  <c r="M58"/>
  <c r="N58"/>
  <c r="M57"/>
  <c r="M56"/>
  <c r="N56"/>
  <c r="M51"/>
  <c r="M50"/>
  <c r="N50"/>
  <c r="M49"/>
  <c r="M48"/>
  <c r="N48"/>
  <c r="M44"/>
  <c r="M41"/>
  <c r="N41"/>
  <c r="M40"/>
  <c r="H11" i="2"/>
  <c r="I11"/>
  <c r="H9"/>
  <c r="I9"/>
  <c r="H7"/>
  <c r="N45" i="10"/>
  <c r="N53"/>
  <c r="N59"/>
  <c r="N71"/>
  <c r="S124"/>
  <c r="T124"/>
  <c r="H123" i="12"/>
  <c r="S75" i="10"/>
  <c r="T75"/>
  <c r="H74" i="12"/>
  <c r="R145" i="10"/>
  <c r="S132"/>
  <c r="T132"/>
  <c r="H131" i="12"/>
  <c r="S139" i="10"/>
  <c r="T139"/>
  <c r="H138" i="12"/>
  <c r="N141" i="10"/>
  <c r="AB145"/>
  <c r="Z71"/>
  <c r="AC71"/>
  <c r="G70" i="12"/>
  <c r="Z53" i="10"/>
  <c r="AC53"/>
  <c r="G52" i="12"/>
  <c r="Z50" i="10"/>
  <c r="AC50"/>
  <c r="G49" i="12"/>
  <c r="Z58" i="10"/>
  <c r="AC58"/>
  <c r="G57" i="12"/>
  <c r="Z64" i="10"/>
  <c r="AC64"/>
  <c r="G63" i="12"/>
  <c r="Z68" i="10"/>
  <c r="AC68"/>
  <c r="G67" i="12"/>
  <c r="Z80" i="10"/>
  <c r="AC80"/>
  <c r="G79" i="12"/>
  <c r="Z84" i="10"/>
  <c r="AC84"/>
  <c r="G83" i="12"/>
  <c r="Z93" i="10"/>
  <c r="AC93"/>
  <c r="G92" i="12"/>
  <c r="G101"/>
  <c r="G107"/>
  <c r="Z112" i="10"/>
  <c r="AC112"/>
  <c r="G111" i="12"/>
  <c r="Z116" i="10"/>
  <c r="AC116"/>
  <c r="G115" i="12"/>
  <c r="Z124" i="10"/>
  <c r="AC124"/>
  <c r="G123" i="12"/>
  <c r="Z135" i="10"/>
  <c r="AC135"/>
  <c r="G134" i="12"/>
  <c r="N39" i="10"/>
  <c r="N38"/>
  <c r="N31"/>
  <c r="N30"/>
  <c r="N27"/>
  <c r="N26"/>
  <c r="N25"/>
  <c r="N24"/>
  <c r="N23"/>
  <c r="N22"/>
  <c r="N21"/>
  <c r="N20"/>
  <c r="N16"/>
  <c r="N15"/>
  <c r="N14"/>
  <c r="N13"/>
  <c r="N12"/>
  <c r="N5"/>
  <c r="N4"/>
  <c r="K26" i="2"/>
  <c r="L26"/>
  <c r="K232"/>
  <c r="L232"/>
  <c r="K4"/>
  <c r="K7"/>
  <c r="L7"/>
  <c r="K9"/>
  <c r="L9"/>
  <c r="K11"/>
  <c r="L11"/>
  <c r="K13"/>
  <c r="L13"/>
  <c r="M13"/>
  <c r="Q13"/>
  <c r="K15"/>
  <c r="L15"/>
  <c r="M15"/>
  <c r="Q15"/>
  <c r="K17"/>
  <c r="L17"/>
  <c r="M17"/>
  <c r="Q17"/>
  <c r="K19"/>
  <c r="L19"/>
  <c r="M19"/>
  <c r="Q19"/>
  <c r="K21"/>
  <c r="L21"/>
  <c r="M21"/>
  <c r="Q21"/>
  <c r="K23"/>
  <c r="L23"/>
  <c r="M23"/>
  <c r="Q23"/>
  <c r="K5"/>
  <c r="L5"/>
  <c r="M5"/>
  <c r="Q5"/>
  <c r="K8"/>
  <c r="L8"/>
  <c r="M8"/>
  <c r="Q8"/>
  <c r="K10"/>
  <c r="L10"/>
  <c r="M10"/>
  <c r="Q10"/>
  <c r="K12"/>
  <c r="L12"/>
  <c r="M12"/>
  <c r="Q12"/>
  <c r="K14"/>
  <c r="L14"/>
  <c r="M14"/>
  <c r="Q14"/>
  <c r="K16"/>
  <c r="L16"/>
  <c r="M16"/>
  <c r="Q16"/>
  <c r="K18"/>
  <c r="L18"/>
  <c r="M18"/>
  <c r="Q18"/>
  <c r="K20"/>
  <c r="L20"/>
  <c r="M20"/>
  <c r="Q20"/>
  <c r="K22"/>
  <c r="L22"/>
  <c r="M22"/>
  <c r="Q22"/>
  <c r="K24"/>
  <c r="L24"/>
  <c r="M24"/>
  <c r="Q24"/>
  <c r="K42"/>
  <c r="L42"/>
  <c r="M42"/>
  <c r="Q42"/>
  <c r="K46"/>
  <c r="L46"/>
  <c r="M46"/>
  <c r="Q46"/>
  <c r="K50"/>
  <c r="L50"/>
  <c r="M50"/>
  <c r="Q50"/>
  <c r="K51"/>
  <c r="L51"/>
  <c r="M51"/>
  <c r="Q51"/>
  <c r="K53"/>
  <c r="L53"/>
  <c r="M53"/>
  <c r="Q53"/>
  <c r="K55"/>
  <c r="L55"/>
  <c r="M55"/>
  <c r="Q55"/>
  <c r="K57"/>
  <c r="L57"/>
  <c r="M57"/>
  <c r="Q57"/>
  <c r="K59"/>
  <c r="L59"/>
  <c r="M59"/>
  <c r="Q59"/>
  <c r="K61"/>
  <c r="L61"/>
  <c r="M61"/>
  <c r="Q61"/>
  <c r="K63"/>
  <c r="L63"/>
  <c r="M63"/>
  <c r="Q63"/>
  <c r="K65"/>
  <c r="L65"/>
  <c r="M65"/>
  <c r="Q65"/>
  <c r="K67"/>
  <c r="L67"/>
  <c r="M67"/>
  <c r="Q67"/>
  <c r="K69"/>
  <c r="L69"/>
  <c r="M69"/>
  <c r="Q69"/>
  <c r="K71"/>
  <c r="L71"/>
  <c r="M71"/>
  <c r="Q71"/>
  <c r="K73"/>
  <c r="L73"/>
  <c r="M73"/>
  <c r="Q73"/>
  <c r="K75"/>
  <c r="L75"/>
  <c r="M75"/>
  <c r="Q75"/>
  <c r="K77"/>
  <c r="L77"/>
  <c r="M77"/>
  <c r="Q77"/>
  <c r="K79"/>
  <c r="L79"/>
  <c r="M79"/>
  <c r="Q79"/>
  <c r="K81"/>
  <c r="L81"/>
  <c r="M81"/>
  <c r="Q81"/>
  <c r="K83"/>
  <c r="L83"/>
  <c r="M83"/>
  <c r="Q83"/>
  <c r="K85"/>
  <c r="L85"/>
  <c r="M85"/>
  <c r="Q85"/>
  <c r="K87"/>
  <c r="L87"/>
  <c r="M87"/>
  <c r="Q87"/>
  <c r="K89"/>
  <c r="L89"/>
  <c r="M89"/>
  <c r="Q89"/>
  <c r="K91"/>
  <c r="L91"/>
  <c r="M91"/>
  <c r="Q91"/>
  <c r="K93"/>
  <c r="L93"/>
  <c r="M93"/>
  <c r="Q93"/>
  <c r="K95"/>
  <c r="L95"/>
  <c r="M95"/>
  <c r="Q95"/>
  <c r="K97"/>
  <c r="L97"/>
  <c r="M97"/>
  <c r="Q97"/>
  <c r="K99"/>
  <c r="L99"/>
  <c r="M99"/>
  <c r="Q99"/>
  <c r="K101"/>
  <c r="L101"/>
  <c r="M101"/>
  <c r="Q101"/>
  <c r="K103"/>
  <c r="L103"/>
  <c r="M103"/>
  <c r="Q103"/>
  <c r="K105"/>
  <c r="L105"/>
  <c r="M105"/>
  <c r="Q105"/>
  <c r="K107"/>
  <c r="L107"/>
  <c r="M107"/>
  <c r="Q107"/>
  <c r="K109"/>
  <c r="L109"/>
  <c r="M109"/>
  <c r="Q109"/>
  <c r="K111"/>
  <c r="L111"/>
  <c r="M111"/>
  <c r="Q111"/>
  <c r="K113"/>
  <c r="L113"/>
  <c r="M113"/>
  <c r="Q113"/>
  <c r="K115"/>
  <c r="L115"/>
  <c r="M115"/>
  <c r="Q115"/>
  <c r="K117"/>
  <c r="L117"/>
  <c r="M117"/>
  <c r="Q117"/>
  <c r="K119"/>
  <c r="L119"/>
  <c r="M119"/>
  <c r="Q119"/>
  <c r="K121"/>
  <c r="L121"/>
  <c r="M121"/>
  <c r="Q121"/>
  <c r="K123"/>
  <c r="L123"/>
  <c r="M123"/>
  <c r="Q123"/>
  <c r="K125"/>
  <c r="L125"/>
  <c r="M125"/>
  <c r="Q125"/>
  <c r="K127"/>
  <c r="L127"/>
  <c r="M127"/>
  <c r="Q127"/>
  <c r="K129"/>
  <c r="L129"/>
  <c r="M129"/>
  <c r="Q129"/>
  <c r="K131"/>
  <c r="L131"/>
  <c r="M131"/>
  <c r="Q131"/>
  <c r="K133"/>
  <c r="L133"/>
  <c r="M133"/>
  <c r="Q133"/>
  <c r="K135"/>
  <c r="L135"/>
  <c r="M135"/>
  <c r="Q135"/>
  <c r="K137"/>
  <c r="L137"/>
  <c r="M137"/>
  <c r="Q137"/>
  <c r="K139"/>
  <c r="L139"/>
  <c r="M139"/>
  <c r="Q139"/>
  <c r="K141"/>
  <c r="L141"/>
  <c r="M141"/>
  <c r="Q141"/>
  <c r="K143"/>
  <c r="L143"/>
  <c r="M143"/>
  <c r="Q143"/>
  <c r="K145"/>
  <c r="L145"/>
  <c r="M145"/>
  <c r="Q145"/>
  <c r="K147"/>
  <c r="L147"/>
  <c r="M147"/>
  <c r="Q147"/>
  <c r="K149"/>
  <c r="L149"/>
  <c r="M149"/>
  <c r="Q149"/>
  <c r="K151"/>
  <c r="L151"/>
  <c r="M151"/>
  <c r="Q151"/>
  <c r="K153"/>
  <c r="L153"/>
  <c r="M153"/>
  <c r="Q153"/>
  <c r="K155"/>
  <c r="L155"/>
  <c r="M155"/>
  <c r="Q155"/>
  <c r="K157"/>
  <c r="L157"/>
  <c r="M157"/>
  <c r="Q157"/>
  <c r="K159"/>
  <c r="L159"/>
  <c r="M159"/>
  <c r="Q159"/>
  <c r="K161"/>
  <c r="L161"/>
  <c r="M161"/>
  <c r="Q161"/>
  <c r="K163"/>
  <c r="L163"/>
  <c r="M163"/>
  <c r="Q163"/>
  <c r="K165"/>
  <c r="L165"/>
  <c r="M165"/>
  <c r="Q165"/>
  <c r="K167"/>
  <c r="L167"/>
  <c r="M167"/>
  <c r="Q167"/>
  <c r="K169"/>
  <c r="L169"/>
  <c r="M169"/>
  <c r="Q169"/>
  <c r="K171"/>
  <c r="L171"/>
  <c r="M171"/>
  <c r="Q171"/>
  <c r="K173"/>
  <c r="L173"/>
  <c r="M173"/>
  <c r="Q173"/>
  <c r="K175"/>
  <c r="L175"/>
  <c r="M175"/>
  <c r="Q175"/>
  <c r="K177"/>
  <c r="L177"/>
  <c r="M177"/>
  <c r="Q177"/>
  <c r="K179"/>
  <c r="L179"/>
  <c r="M179"/>
  <c r="Q179"/>
  <c r="K181"/>
  <c r="L181"/>
  <c r="M181"/>
  <c r="Q181"/>
  <c r="K183"/>
  <c r="L183"/>
  <c r="M183"/>
  <c r="Q183"/>
  <c r="K185"/>
  <c r="L185"/>
  <c r="M185"/>
  <c r="Q185"/>
  <c r="K187"/>
  <c r="L187"/>
  <c r="M187"/>
  <c r="Q187"/>
  <c r="K189"/>
  <c r="L189"/>
  <c r="M189"/>
  <c r="Q189"/>
  <c r="K191"/>
  <c r="L191"/>
  <c r="M191"/>
  <c r="Q191"/>
  <c r="K193"/>
  <c r="L193"/>
  <c r="M193"/>
  <c r="Q193"/>
  <c r="K195"/>
  <c r="L195"/>
  <c r="M195"/>
  <c r="Q195"/>
  <c r="K197"/>
  <c r="L197"/>
  <c r="M197"/>
  <c r="Q197"/>
  <c r="K199"/>
  <c r="L199"/>
  <c r="M199"/>
  <c r="Q199"/>
  <c r="K201"/>
  <c r="L201"/>
  <c r="M201"/>
  <c r="Q201"/>
  <c r="K203"/>
  <c r="L203"/>
  <c r="M203"/>
  <c r="Q203"/>
  <c r="K205"/>
  <c r="L205"/>
  <c r="M205"/>
  <c r="Q205"/>
  <c r="K207"/>
  <c r="L207"/>
  <c r="M207"/>
  <c r="Q207"/>
  <c r="K209"/>
  <c r="L209"/>
  <c r="M209"/>
  <c r="Q209"/>
  <c r="K211"/>
  <c r="L211"/>
  <c r="M211"/>
  <c r="Q211"/>
  <c r="K213"/>
  <c r="L213"/>
  <c r="M213"/>
  <c r="Q213"/>
  <c r="K215"/>
  <c r="L215"/>
  <c r="M215"/>
  <c r="Q215"/>
  <c r="K217"/>
  <c r="L217"/>
  <c r="M217"/>
  <c r="Q217"/>
  <c r="K219"/>
  <c r="L219"/>
  <c r="M219"/>
  <c r="Q219"/>
  <c r="K221"/>
  <c r="L221"/>
  <c r="M221"/>
  <c r="Q221"/>
  <c r="K223"/>
  <c r="L223"/>
  <c r="M223"/>
  <c r="Q223"/>
  <c r="K225"/>
  <c r="L225"/>
  <c r="M225"/>
  <c r="Q225"/>
  <c r="K227"/>
  <c r="L227"/>
  <c r="M227"/>
  <c r="Q227"/>
  <c r="K229"/>
  <c r="L229"/>
  <c r="M229"/>
  <c r="Q229"/>
  <c r="K231"/>
  <c r="L231"/>
  <c r="M231"/>
  <c r="Q231"/>
  <c r="K233"/>
  <c r="L233"/>
  <c r="M233"/>
  <c r="Q233"/>
  <c r="K235"/>
  <c r="L235"/>
  <c r="M235"/>
  <c r="Q235"/>
  <c r="K40"/>
  <c r="L40"/>
  <c r="M40"/>
  <c r="Q40"/>
  <c r="K44"/>
  <c r="L44"/>
  <c r="M44"/>
  <c r="Q44"/>
  <c r="K48"/>
  <c r="L48"/>
  <c r="M48"/>
  <c r="Q48"/>
  <c r="K52"/>
  <c r="L52"/>
  <c r="M52"/>
  <c r="Q52"/>
  <c r="K54"/>
  <c r="L54"/>
  <c r="M54"/>
  <c r="Q54"/>
  <c r="K56"/>
  <c r="L56"/>
  <c r="M56"/>
  <c r="Q56"/>
  <c r="K58"/>
  <c r="L58"/>
  <c r="M58"/>
  <c r="Q58"/>
  <c r="K60"/>
  <c r="L60"/>
  <c r="M60"/>
  <c r="Q60"/>
  <c r="K62"/>
  <c r="L62"/>
  <c r="M62"/>
  <c r="Q62"/>
  <c r="K64"/>
  <c r="L64"/>
  <c r="M64"/>
  <c r="Q64"/>
  <c r="K66"/>
  <c r="L66"/>
  <c r="M66"/>
  <c r="Q66"/>
  <c r="K68"/>
  <c r="L68"/>
  <c r="M68"/>
  <c r="Q68"/>
  <c r="K70"/>
  <c r="L70"/>
  <c r="M70"/>
  <c r="Q70"/>
  <c r="K72"/>
  <c r="L72"/>
  <c r="M72"/>
  <c r="Q72"/>
  <c r="K74"/>
  <c r="L74"/>
  <c r="M74"/>
  <c r="Q74"/>
  <c r="K76"/>
  <c r="L76"/>
  <c r="M76"/>
  <c r="Q76"/>
  <c r="K78"/>
  <c r="L78"/>
  <c r="M78"/>
  <c r="Q78"/>
  <c r="K80"/>
  <c r="L80"/>
  <c r="M80"/>
  <c r="Q80"/>
  <c r="K82"/>
  <c r="L82"/>
  <c r="M82"/>
  <c r="Q82"/>
  <c r="K84"/>
  <c r="L84"/>
  <c r="M84"/>
  <c r="Q84"/>
  <c r="K86"/>
  <c r="L86"/>
  <c r="M86"/>
  <c r="Q86"/>
  <c r="K88"/>
  <c r="L88"/>
  <c r="M88"/>
  <c r="Q88"/>
  <c r="K90"/>
  <c r="L90"/>
  <c r="M90"/>
  <c r="Q90"/>
  <c r="K92"/>
  <c r="L92"/>
  <c r="M92"/>
  <c r="Q92"/>
  <c r="K94"/>
  <c r="L94"/>
  <c r="M94"/>
  <c r="Q94"/>
  <c r="K96"/>
  <c r="L96"/>
  <c r="M96"/>
  <c r="Q96"/>
  <c r="K98"/>
  <c r="L98"/>
  <c r="M98"/>
  <c r="Q98"/>
  <c r="K100"/>
  <c r="L100"/>
  <c r="M100"/>
  <c r="Q100"/>
  <c r="K102"/>
  <c r="L102"/>
  <c r="M102"/>
  <c r="Q102"/>
  <c r="K104"/>
  <c r="L104"/>
  <c r="M104"/>
  <c r="Q104"/>
  <c r="K106"/>
  <c r="L106"/>
  <c r="M106"/>
  <c r="Q106"/>
  <c r="K108"/>
  <c r="L108"/>
  <c r="M108"/>
  <c r="Q108"/>
  <c r="K110"/>
  <c r="L110"/>
  <c r="M110"/>
  <c r="Q110"/>
  <c r="K112"/>
  <c r="L112"/>
  <c r="M112"/>
  <c r="Q112"/>
  <c r="K114"/>
  <c r="L114"/>
  <c r="M114"/>
  <c r="Q114"/>
  <c r="K116"/>
  <c r="L116"/>
  <c r="M116"/>
  <c r="Q116"/>
  <c r="K118"/>
  <c r="L118"/>
  <c r="M118"/>
  <c r="Q118"/>
  <c r="K120"/>
  <c r="L120"/>
  <c r="M120"/>
  <c r="Q120"/>
  <c r="K122"/>
  <c r="L122"/>
  <c r="M122"/>
  <c r="Q122"/>
  <c r="K124"/>
  <c r="L124"/>
  <c r="M124"/>
  <c r="Q124"/>
  <c r="K126"/>
  <c r="L126"/>
  <c r="M126"/>
  <c r="Q126"/>
  <c r="K128"/>
  <c r="L128"/>
  <c r="M128"/>
  <c r="Q128"/>
  <c r="K130"/>
  <c r="L130"/>
  <c r="M130"/>
  <c r="Q130"/>
  <c r="K132"/>
  <c r="L132"/>
  <c r="M132"/>
  <c r="Q132"/>
  <c r="K134"/>
  <c r="L134"/>
  <c r="M134"/>
  <c r="Q134"/>
  <c r="K136"/>
  <c r="L136"/>
  <c r="M136"/>
  <c r="Q136"/>
  <c r="K138"/>
  <c r="L138"/>
  <c r="M138"/>
  <c r="Q138"/>
  <c r="K140"/>
  <c r="L140"/>
  <c r="M140"/>
  <c r="Q140"/>
  <c r="K142"/>
  <c r="L142"/>
  <c r="M142"/>
  <c r="Q142"/>
  <c r="K144"/>
  <c r="L144"/>
  <c r="M144"/>
  <c r="Q144"/>
  <c r="K146"/>
  <c r="L146"/>
  <c r="M146"/>
  <c r="Q146"/>
  <c r="K148"/>
  <c r="L148"/>
  <c r="M148"/>
  <c r="Q148"/>
  <c r="K150"/>
  <c r="L150"/>
  <c r="M150"/>
  <c r="Q150"/>
  <c r="K152"/>
  <c r="L152"/>
  <c r="M152"/>
  <c r="Q152"/>
  <c r="K154"/>
  <c r="L154"/>
  <c r="M154"/>
  <c r="Q154"/>
  <c r="K156"/>
  <c r="L156"/>
  <c r="M156"/>
  <c r="Q156"/>
  <c r="K158"/>
  <c r="L158"/>
  <c r="M158"/>
  <c r="Q158"/>
  <c r="K160"/>
  <c r="L160"/>
  <c r="M160"/>
  <c r="Q160"/>
  <c r="K162"/>
  <c r="L162"/>
  <c r="M162"/>
  <c r="Q162"/>
  <c r="K164"/>
  <c r="L164"/>
  <c r="M164"/>
  <c r="Q164"/>
  <c r="K168"/>
  <c r="L168"/>
  <c r="M168"/>
  <c r="Q168"/>
  <c r="K170"/>
  <c r="L170"/>
  <c r="M170"/>
  <c r="Q170"/>
  <c r="K172"/>
  <c r="L172"/>
  <c r="M172"/>
  <c r="Q172"/>
  <c r="K174"/>
  <c r="L174"/>
  <c r="M174"/>
  <c r="Q174"/>
  <c r="K176"/>
  <c r="L176"/>
  <c r="M176"/>
  <c r="Q176"/>
  <c r="K178"/>
  <c r="L178"/>
  <c r="M178"/>
  <c r="Q178"/>
  <c r="K180"/>
  <c r="L180"/>
  <c r="M180"/>
  <c r="Q180"/>
  <c r="K182"/>
  <c r="L182"/>
  <c r="M182"/>
  <c r="Q182"/>
  <c r="K184"/>
  <c r="L184"/>
  <c r="M184"/>
  <c r="Q184"/>
  <c r="K186"/>
  <c r="L186"/>
  <c r="M186"/>
  <c r="Q186"/>
  <c r="K188"/>
  <c r="L188"/>
  <c r="M188"/>
  <c r="Q188"/>
  <c r="K190"/>
  <c r="L190"/>
  <c r="M190"/>
  <c r="Q190"/>
  <c r="K192"/>
  <c r="L192"/>
  <c r="M192"/>
  <c r="Q192"/>
  <c r="K194"/>
  <c r="L194"/>
  <c r="M194"/>
  <c r="Q194"/>
  <c r="K196"/>
  <c r="L196"/>
  <c r="M196"/>
  <c r="Q196"/>
  <c r="K198"/>
  <c r="L198"/>
  <c r="M198"/>
  <c r="Q198"/>
  <c r="K200"/>
  <c r="L200"/>
  <c r="M200"/>
  <c r="Q200"/>
  <c r="K202"/>
  <c r="L202"/>
  <c r="M202"/>
  <c r="Q202"/>
  <c r="K204"/>
  <c r="L204"/>
  <c r="M204"/>
  <c r="Q204"/>
  <c r="K206"/>
  <c r="L206"/>
  <c r="M206"/>
  <c r="Q206"/>
  <c r="K208"/>
  <c r="L208"/>
  <c r="M208"/>
  <c r="Q208"/>
  <c r="K210"/>
  <c r="L210"/>
  <c r="M210"/>
  <c r="Q210"/>
  <c r="K214"/>
  <c r="L214"/>
  <c r="M214"/>
  <c r="Q214"/>
  <c r="K218"/>
  <c r="L218"/>
  <c r="M218"/>
  <c r="Q218"/>
  <c r="K222"/>
  <c r="L222"/>
  <c r="M222"/>
  <c r="Q222"/>
  <c r="K226"/>
  <c r="L226"/>
  <c r="M226"/>
  <c r="Q226"/>
  <c r="K230"/>
  <c r="L230"/>
  <c r="M230"/>
  <c r="Q230"/>
  <c r="K234"/>
  <c r="L234"/>
  <c r="M234"/>
  <c r="Q234"/>
  <c r="K236"/>
  <c r="L236"/>
  <c r="M236"/>
  <c r="Q236"/>
  <c r="K238"/>
  <c r="L238"/>
  <c r="M238"/>
  <c r="Q238"/>
  <c r="K240"/>
  <c r="L240"/>
  <c r="M240"/>
  <c r="Q240"/>
  <c r="K242"/>
  <c r="L242"/>
  <c r="M242"/>
  <c r="Q242"/>
  <c r="K244"/>
  <c r="L244"/>
  <c r="M244"/>
  <c r="Q244"/>
  <c r="K246"/>
  <c r="L246"/>
  <c r="M246"/>
  <c r="Q246"/>
  <c r="K248"/>
  <c r="L248"/>
  <c r="M248"/>
  <c r="Q248"/>
  <c r="K250"/>
  <c r="L250"/>
  <c r="M250"/>
  <c r="Q250"/>
  <c r="K252"/>
  <c r="L252"/>
  <c r="M252"/>
  <c r="Q252"/>
  <c r="K254"/>
  <c r="L254"/>
  <c r="M254"/>
  <c r="Q254"/>
  <c r="K256"/>
  <c r="L256"/>
  <c r="M256"/>
  <c r="Q256"/>
  <c r="K258"/>
  <c r="L258"/>
  <c r="M258"/>
  <c r="Q258"/>
  <c r="K260"/>
  <c r="L260"/>
  <c r="M260"/>
  <c r="Q260"/>
  <c r="K262"/>
  <c r="L262"/>
  <c r="M262"/>
  <c r="Q262"/>
  <c r="K264"/>
  <c r="L264"/>
  <c r="M264"/>
  <c r="Q264"/>
  <c r="K266"/>
  <c r="L266"/>
  <c r="M266"/>
  <c r="Q266"/>
  <c r="K268"/>
  <c r="L268"/>
  <c r="M268"/>
  <c r="Q268"/>
  <c r="K270"/>
  <c r="L270"/>
  <c r="M270"/>
  <c r="Q270"/>
  <c r="K272"/>
  <c r="L272"/>
  <c r="M272"/>
  <c r="Q272"/>
  <c r="K274"/>
  <c r="L274"/>
  <c r="M274"/>
  <c r="Q274"/>
  <c r="K276"/>
  <c r="L276"/>
  <c r="M276"/>
  <c r="Q276"/>
  <c r="K278"/>
  <c r="L278"/>
  <c r="M278"/>
  <c r="Q278"/>
  <c r="K280"/>
  <c r="L280"/>
  <c r="M280"/>
  <c r="Q280"/>
  <c r="K282"/>
  <c r="L282"/>
  <c r="M282"/>
  <c r="Q282"/>
  <c r="K284"/>
  <c r="L284"/>
  <c r="M284"/>
  <c r="Q284"/>
  <c r="K286"/>
  <c r="L286"/>
  <c r="M286"/>
  <c r="Q286"/>
  <c r="K288"/>
  <c r="L288"/>
  <c r="M288"/>
  <c r="Q288"/>
  <c r="K290"/>
  <c r="L290"/>
  <c r="M290"/>
  <c r="Q290"/>
  <c r="K292"/>
  <c r="L292"/>
  <c r="M292"/>
  <c r="Q292"/>
  <c r="K294"/>
  <c r="L294"/>
  <c r="M294"/>
  <c r="Q294"/>
  <c r="K296"/>
  <c r="L296"/>
  <c r="M296"/>
  <c r="Q296"/>
  <c r="K298"/>
  <c r="L298"/>
  <c r="M298"/>
  <c r="Q298"/>
  <c r="K300"/>
  <c r="L300"/>
  <c r="M300"/>
  <c r="Q300"/>
  <c r="K302"/>
  <c r="L302"/>
  <c r="M302"/>
  <c r="Q302"/>
  <c r="K304"/>
  <c r="L304"/>
  <c r="M304"/>
  <c r="Q304"/>
  <c r="K306"/>
  <c r="L306"/>
  <c r="M306"/>
  <c r="Q306"/>
  <c r="K308"/>
  <c r="L308"/>
  <c r="M308"/>
  <c r="Q308"/>
  <c r="K310"/>
  <c r="L310"/>
  <c r="M310"/>
  <c r="Q310"/>
  <c r="K312"/>
  <c r="L312"/>
  <c r="M312"/>
  <c r="Q312"/>
  <c r="K314"/>
  <c r="L314"/>
  <c r="M314"/>
  <c r="Q314"/>
  <c r="K316"/>
  <c r="L316"/>
  <c r="M316"/>
  <c r="Q316"/>
  <c r="K318"/>
  <c r="L318"/>
  <c r="M318"/>
  <c r="Q318"/>
  <c r="K320"/>
  <c r="L320"/>
  <c r="M320"/>
  <c r="Q320"/>
  <c r="K322"/>
  <c r="L322"/>
  <c r="M322"/>
  <c r="Q322"/>
  <c r="K324"/>
  <c r="L324"/>
  <c r="M324"/>
  <c r="Q324"/>
  <c r="K326"/>
  <c r="L326"/>
  <c r="M326"/>
  <c r="Q326"/>
  <c r="K328"/>
  <c r="L328"/>
  <c r="M328"/>
  <c r="Q328"/>
  <c r="K330"/>
  <c r="L330"/>
  <c r="M330"/>
  <c r="Q330"/>
  <c r="K332"/>
  <c r="L332"/>
  <c r="M332"/>
  <c r="Q332"/>
  <c r="K334"/>
  <c r="L334"/>
  <c r="M334"/>
  <c r="Q334"/>
  <c r="K336"/>
  <c r="L336"/>
  <c r="M336"/>
  <c r="Q336"/>
  <c r="K338"/>
  <c r="L338"/>
  <c r="M338"/>
  <c r="Q338"/>
  <c r="K340"/>
  <c r="L340"/>
  <c r="M340"/>
  <c r="Q340"/>
  <c r="K342"/>
  <c r="L342"/>
  <c r="M342"/>
  <c r="Q342"/>
  <c r="K344"/>
  <c r="L344"/>
  <c r="M344"/>
  <c r="Q344"/>
  <c r="K346"/>
  <c r="L346"/>
  <c r="M346"/>
  <c r="Q346"/>
  <c r="K348"/>
  <c r="L348"/>
  <c r="M348"/>
  <c r="Q348"/>
  <c r="K350"/>
  <c r="L350"/>
  <c r="M350"/>
  <c r="Q350"/>
  <c r="K352"/>
  <c r="L352"/>
  <c r="M352"/>
  <c r="Q352"/>
  <c r="K354"/>
  <c r="L354"/>
  <c r="M354"/>
  <c r="Q354"/>
  <c r="K356"/>
  <c r="L356"/>
  <c r="M356"/>
  <c r="Q356"/>
  <c r="K358"/>
  <c r="L358"/>
  <c r="M358"/>
  <c r="Q358"/>
  <c r="K360"/>
  <c r="L360"/>
  <c r="M360"/>
  <c r="Q360"/>
  <c r="K362"/>
  <c r="L362"/>
  <c r="M362"/>
  <c r="Q362"/>
  <c r="K364"/>
  <c r="L364"/>
  <c r="M364"/>
  <c r="Q364"/>
  <c r="K366"/>
  <c r="L366"/>
  <c r="M366"/>
  <c r="Q366"/>
  <c r="K368"/>
  <c r="L368"/>
  <c r="M368"/>
  <c r="Q368"/>
  <c r="K370"/>
  <c r="L370"/>
  <c r="M370"/>
  <c r="Q370"/>
  <c r="K372"/>
  <c r="L372"/>
  <c r="M372"/>
  <c r="Q372"/>
  <c r="K374"/>
  <c r="L374"/>
  <c r="M374"/>
  <c r="Q374"/>
  <c r="K376"/>
  <c r="L376"/>
  <c r="M376"/>
  <c r="Q376"/>
  <c r="K378"/>
  <c r="L378"/>
  <c r="M378"/>
  <c r="Q378"/>
  <c r="K380"/>
  <c r="L380"/>
  <c r="M380"/>
  <c r="Q380"/>
  <c r="K382"/>
  <c r="L382"/>
  <c r="M382"/>
  <c r="Q382"/>
  <c r="K384"/>
  <c r="L384"/>
  <c r="M384"/>
  <c r="Q384"/>
  <c r="K386"/>
  <c r="L386"/>
  <c r="M386"/>
  <c r="Q386"/>
  <c r="K388"/>
  <c r="L388"/>
  <c r="M388"/>
  <c r="Q388"/>
  <c r="K390"/>
  <c r="L390"/>
  <c r="M390"/>
  <c r="Q390"/>
  <c r="K392"/>
  <c r="L392"/>
  <c r="M392"/>
  <c r="Q392"/>
  <c r="K394"/>
  <c r="L394"/>
  <c r="M394"/>
  <c r="Q394"/>
  <c r="K396"/>
  <c r="L396"/>
  <c r="M396"/>
  <c r="Q396"/>
  <c r="K398"/>
  <c r="L398"/>
  <c r="M398"/>
  <c r="Q398"/>
  <c r="K400"/>
  <c r="L400"/>
  <c r="M400"/>
  <c r="Q400"/>
  <c r="K402"/>
  <c r="L402"/>
  <c r="M402"/>
  <c r="Q402"/>
  <c r="K404"/>
  <c r="L404"/>
  <c r="M404"/>
  <c r="Q404"/>
  <c r="K406"/>
  <c r="L406"/>
  <c r="M406"/>
  <c r="Q406"/>
  <c r="K408"/>
  <c r="L408"/>
  <c r="M408"/>
  <c r="Q408"/>
  <c r="K410"/>
  <c r="L410"/>
  <c r="M410"/>
  <c r="Q410"/>
  <c r="K412"/>
  <c r="L412"/>
  <c r="M412"/>
  <c r="Q412"/>
  <c r="K414"/>
  <c r="L414"/>
  <c r="M414"/>
  <c r="Q414"/>
  <c r="K416"/>
  <c r="L416"/>
  <c r="M416"/>
  <c r="Q416"/>
  <c r="K418"/>
  <c r="L418"/>
  <c r="M418"/>
  <c r="Q418"/>
  <c r="K420"/>
  <c r="L420"/>
  <c r="M420"/>
  <c r="Q420"/>
  <c r="K422"/>
  <c r="L422"/>
  <c r="M422"/>
  <c r="Q422"/>
  <c r="K424"/>
  <c r="L424"/>
  <c r="M424"/>
  <c r="Q424"/>
  <c r="K426"/>
  <c r="L426"/>
  <c r="M426"/>
  <c r="Q426"/>
  <c r="K428"/>
  <c r="L428"/>
  <c r="M428"/>
  <c r="Q428"/>
  <c r="K430"/>
  <c r="L430"/>
  <c r="M430"/>
  <c r="Q430"/>
  <c r="K432"/>
  <c r="L432"/>
  <c r="M432"/>
  <c r="Q432"/>
  <c r="K434"/>
  <c r="L434"/>
  <c r="M434"/>
  <c r="Q434"/>
  <c r="K6"/>
  <c r="L6"/>
  <c r="M6"/>
  <c r="Q6"/>
  <c r="K212"/>
  <c r="L212"/>
  <c r="M212"/>
  <c r="Q212"/>
  <c r="K216"/>
  <c r="L216"/>
  <c r="M216"/>
  <c r="Q216"/>
  <c r="K220"/>
  <c r="L220"/>
  <c r="M220"/>
  <c r="Q220"/>
  <c r="K224"/>
  <c r="L224"/>
  <c r="M224"/>
  <c r="Q224"/>
  <c r="K228"/>
  <c r="L228"/>
  <c r="M228"/>
  <c r="Q228"/>
  <c r="K237"/>
  <c r="L237"/>
  <c r="M237"/>
  <c r="Q237"/>
  <c r="K239"/>
  <c r="L239"/>
  <c r="M239"/>
  <c r="Q239"/>
  <c r="K241"/>
  <c r="L241"/>
  <c r="M241"/>
  <c r="Q241"/>
  <c r="K243"/>
  <c r="L243"/>
  <c r="M243"/>
  <c r="Q243"/>
  <c r="K245"/>
  <c r="L245"/>
  <c r="M245"/>
  <c r="Q245"/>
  <c r="K247"/>
  <c r="L247"/>
  <c r="M247"/>
  <c r="Q247"/>
  <c r="K249"/>
  <c r="L249"/>
  <c r="M249"/>
  <c r="Q249"/>
  <c r="K251"/>
  <c r="L251"/>
  <c r="M251"/>
  <c r="Q251"/>
  <c r="K253"/>
  <c r="L253"/>
  <c r="M253"/>
  <c r="Q253"/>
  <c r="K255"/>
  <c r="L255"/>
  <c r="M255"/>
  <c r="Q255"/>
  <c r="K257"/>
  <c r="L257"/>
  <c r="M257"/>
  <c r="Q257"/>
  <c r="K259"/>
  <c r="L259"/>
  <c r="M259"/>
  <c r="Q259"/>
  <c r="K261"/>
  <c r="L261"/>
  <c r="M261"/>
  <c r="Q261"/>
  <c r="K263"/>
  <c r="L263"/>
  <c r="M263"/>
  <c r="Q263"/>
  <c r="K265"/>
  <c r="L265"/>
  <c r="M265"/>
  <c r="Q265"/>
  <c r="K267"/>
  <c r="L267"/>
  <c r="M267"/>
  <c r="Q267"/>
  <c r="K269"/>
  <c r="L269"/>
  <c r="M269"/>
  <c r="Q269"/>
  <c r="K271"/>
  <c r="L271"/>
  <c r="M271"/>
  <c r="Q271"/>
  <c r="K273"/>
  <c r="L273"/>
  <c r="M273"/>
  <c r="Q273"/>
  <c r="K275"/>
  <c r="L275"/>
  <c r="M275"/>
  <c r="Q275"/>
  <c r="K277"/>
  <c r="L277"/>
  <c r="M277"/>
  <c r="Q277"/>
  <c r="K279"/>
  <c r="L279"/>
  <c r="M279"/>
  <c r="Q279"/>
  <c r="K281"/>
  <c r="L281"/>
  <c r="M281"/>
  <c r="Q281"/>
  <c r="K283"/>
  <c r="L283"/>
  <c r="M283"/>
  <c r="Q283"/>
  <c r="K285"/>
  <c r="L285"/>
  <c r="M285"/>
  <c r="Q285"/>
  <c r="K287"/>
  <c r="L287"/>
  <c r="M287"/>
  <c r="Q287"/>
  <c r="K289"/>
  <c r="L289"/>
  <c r="M289"/>
  <c r="Q289"/>
  <c r="K291"/>
  <c r="L291"/>
  <c r="M291"/>
  <c r="Q291"/>
  <c r="K293"/>
  <c r="L293"/>
  <c r="M293"/>
  <c r="Q293"/>
  <c r="K295"/>
  <c r="L295"/>
  <c r="M295"/>
  <c r="Q295"/>
  <c r="K297"/>
  <c r="L297"/>
  <c r="M297"/>
  <c r="Q297"/>
  <c r="K299"/>
  <c r="L299"/>
  <c r="M299"/>
  <c r="Q299"/>
  <c r="K301"/>
  <c r="L301"/>
  <c r="M301"/>
  <c r="Q301"/>
  <c r="K303"/>
  <c r="L303"/>
  <c r="M303"/>
  <c r="Q303"/>
  <c r="K305"/>
  <c r="L305"/>
  <c r="M305"/>
  <c r="Q305"/>
  <c r="K307"/>
  <c r="L307"/>
  <c r="M307"/>
  <c r="Q307"/>
  <c r="K309"/>
  <c r="L309"/>
  <c r="M309"/>
  <c r="Q309"/>
  <c r="K311"/>
  <c r="L311"/>
  <c r="M311"/>
  <c r="Q311"/>
  <c r="K313"/>
  <c r="L313"/>
  <c r="M313"/>
  <c r="Q313"/>
  <c r="K315"/>
  <c r="L315"/>
  <c r="M315"/>
  <c r="Q315"/>
  <c r="K317"/>
  <c r="L317"/>
  <c r="M317"/>
  <c r="Q317"/>
  <c r="K319"/>
  <c r="L319"/>
  <c r="M319"/>
  <c r="Q319"/>
  <c r="K321"/>
  <c r="L321"/>
  <c r="M321"/>
  <c r="Q321"/>
  <c r="K323"/>
  <c r="L323"/>
  <c r="M323"/>
  <c r="Q323"/>
  <c r="K325"/>
  <c r="L325"/>
  <c r="M325"/>
  <c r="Q325"/>
  <c r="K327"/>
  <c r="L327"/>
  <c r="M327"/>
  <c r="Q327"/>
  <c r="K329"/>
  <c r="L329"/>
  <c r="M329"/>
  <c r="Q329"/>
  <c r="K331"/>
  <c r="L331"/>
  <c r="M331"/>
  <c r="Q331"/>
  <c r="K333"/>
  <c r="L333"/>
  <c r="M333"/>
  <c r="Q333"/>
  <c r="K335"/>
  <c r="L335"/>
  <c r="M335"/>
  <c r="Q335"/>
  <c r="K337"/>
  <c r="L337"/>
  <c r="M337"/>
  <c r="Q337"/>
  <c r="K339"/>
  <c r="L339"/>
  <c r="M339"/>
  <c r="Q339"/>
  <c r="K341"/>
  <c r="L341"/>
  <c r="M341"/>
  <c r="Q341"/>
  <c r="K343"/>
  <c r="L343"/>
  <c r="M343"/>
  <c r="Q343"/>
  <c r="K345"/>
  <c r="L345"/>
  <c r="M345"/>
  <c r="Q345"/>
  <c r="K347"/>
  <c r="L347"/>
  <c r="M347"/>
  <c r="Q347"/>
  <c r="K349"/>
  <c r="L349"/>
  <c r="M349"/>
  <c r="Q349"/>
  <c r="K351"/>
  <c r="L351"/>
  <c r="M351"/>
  <c r="Q351"/>
  <c r="K353"/>
  <c r="L353"/>
  <c r="M353"/>
  <c r="Q353"/>
  <c r="K355"/>
  <c r="L355"/>
  <c r="M355"/>
  <c r="Q355"/>
  <c r="K357"/>
  <c r="L357"/>
  <c r="M357"/>
  <c r="Q357"/>
  <c r="K359"/>
  <c r="L359"/>
  <c r="M359"/>
  <c r="Q359"/>
  <c r="K361"/>
  <c r="L361"/>
  <c r="M361"/>
  <c r="Q361"/>
  <c r="K363"/>
  <c r="L363"/>
  <c r="M363"/>
  <c r="Q363"/>
  <c r="K365"/>
  <c r="L365"/>
  <c r="M365"/>
  <c r="Q365"/>
  <c r="K367"/>
  <c r="L367"/>
  <c r="M367"/>
  <c r="Q367"/>
  <c r="K369"/>
  <c r="L369"/>
  <c r="M369"/>
  <c r="Q369"/>
  <c r="K371"/>
  <c r="L371"/>
  <c r="M371"/>
  <c r="Q371"/>
  <c r="K373"/>
  <c r="L373"/>
  <c r="M373"/>
  <c r="Q373"/>
  <c r="K375"/>
  <c r="L375"/>
  <c r="M375"/>
  <c r="Q375"/>
  <c r="K377"/>
  <c r="L377"/>
  <c r="M377"/>
  <c r="Q377"/>
  <c r="K379"/>
  <c r="L379"/>
  <c r="M379"/>
  <c r="Q379"/>
  <c r="K381"/>
  <c r="L381"/>
  <c r="M381"/>
  <c r="Q381"/>
  <c r="K383"/>
  <c r="L383"/>
  <c r="M383"/>
  <c r="Q383"/>
  <c r="K385"/>
  <c r="L385"/>
  <c r="M385"/>
  <c r="Q385"/>
  <c r="K387"/>
  <c r="L387"/>
  <c r="M387"/>
  <c r="Q387"/>
  <c r="K389"/>
  <c r="L389"/>
  <c r="M389"/>
  <c r="Q389"/>
  <c r="K391"/>
  <c r="L391"/>
  <c r="M391"/>
  <c r="Q391"/>
  <c r="K393"/>
  <c r="L393"/>
  <c r="M393"/>
  <c r="Q393"/>
  <c r="K395"/>
  <c r="L395"/>
  <c r="M395"/>
  <c r="Q395"/>
  <c r="K397"/>
  <c r="L397"/>
  <c r="M397"/>
  <c r="Q397"/>
  <c r="K399"/>
  <c r="L399"/>
  <c r="M399"/>
  <c r="Q399"/>
  <c r="K401"/>
  <c r="L401"/>
  <c r="M401"/>
  <c r="Q401"/>
  <c r="K403"/>
  <c r="L403"/>
  <c r="M403"/>
  <c r="Q403"/>
  <c r="K405"/>
  <c r="L405"/>
  <c r="M405"/>
  <c r="Q405"/>
  <c r="K407"/>
  <c r="L407"/>
  <c r="M407"/>
  <c r="Q407"/>
  <c r="K409"/>
  <c r="L409"/>
  <c r="M409"/>
  <c r="Q409"/>
  <c r="K411"/>
  <c r="L411"/>
  <c r="M411"/>
  <c r="Q411"/>
  <c r="K413"/>
  <c r="L413"/>
  <c r="M413"/>
  <c r="Q413"/>
  <c r="K415"/>
  <c r="L415"/>
  <c r="M415"/>
  <c r="Q415"/>
  <c r="K417"/>
  <c r="L417"/>
  <c r="M417"/>
  <c r="Q417"/>
  <c r="K419"/>
  <c r="L419"/>
  <c r="M419"/>
  <c r="Q419"/>
  <c r="K421"/>
  <c r="L421"/>
  <c r="M421"/>
  <c r="Q421"/>
  <c r="K423"/>
  <c r="L423"/>
  <c r="M423"/>
  <c r="Q423"/>
  <c r="K425"/>
  <c r="L425"/>
  <c r="M425"/>
  <c r="Q425"/>
  <c r="K427"/>
  <c r="L427"/>
  <c r="M427"/>
  <c r="Q427"/>
  <c r="K429"/>
  <c r="L429"/>
  <c r="M429"/>
  <c r="Q429"/>
  <c r="K431"/>
  <c r="L431"/>
  <c r="M431"/>
  <c r="Q431"/>
  <c r="K433"/>
  <c r="L433"/>
  <c r="M433"/>
  <c r="Q433"/>
  <c r="K435"/>
  <c r="L435"/>
  <c r="M435"/>
  <c r="Q435"/>
  <c r="AC7" i="11"/>
  <c r="M11" i="2"/>
  <c r="Q11"/>
  <c r="N78" i="10"/>
  <c r="N86"/>
  <c r="N94"/>
  <c r="N99"/>
  <c r="N101"/>
  <c r="N107"/>
  <c r="N119"/>
  <c r="N123"/>
  <c r="N126"/>
  <c r="N128"/>
  <c r="N130"/>
  <c r="N144"/>
  <c r="S61"/>
  <c r="T61"/>
  <c r="H60" i="12"/>
  <c r="S106" i="10"/>
  <c r="T106"/>
  <c r="H105" i="12"/>
  <c r="N70" i="10"/>
  <c r="N54"/>
  <c r="N46"/>
  <c r="N37"/>
  <c r="N33"/>
  <c r="N19"/>
  <c r="N11"/>
  <c r="N7"/>
  <c r="N34"/>
  <c r="N28"/>
  <c r="N10"/>
  <c r="N6"/>
  <c r="Q146" i="11"/>
  <c r="R146"/>
  <c r="U6"/>
  <c r="U110"/>
  <c r="U102"/>
  <c r="U96"/>
  <c r="U92"/>
  <c r="U88"/>
  <c r="U84"/>
  <c r="U80"/>
  <c r="U76"/>
  <c r="U72"/>
  <c r="U68"/>
  <c r="U64"/>
  <c r="U60"/>
  <c r="U56"/>
  <c r="U52"/>
  <c r="U48"/>
  <c r="U44"/>
  <c r="U40"/>
  <c r="U36"/>
  <c r="U32"/>
  <c r="U28"/>
  <c r="U24"/>
  <c r="U20"/>
  <c r="U16"/>
  <c r="U12"/>
  <c r="U8"/>
  <c r="U103"/>
  <c r="U107"/>
  <c r="U111"/>
  <c r="U115"/>
  <c r="AB18"/>
  <c r="AC18"/>
  <c r="M16" i="12"/>
  <c r="AB29" i="11"/>
  <c r="AC29"/>
  <c r="M27" i="12"/>
  <c r="AB33" i="11"/>
  <c r="AC33"/>
  <c r="M31" i="12"/>
  <c r="AB43" i="11"/>
  <c r="AC43"/>
  <c r="M41" i="12"/>
  <c r="AB46" i="11"/>
  <c r="AC46"/>
  <c r="M44" i="12"/>
  <c r="AB53" i="11"/>
  <c r="AC53"/>
  <c r="M51" i="12"/>
  <c r="AB60" i="11"/>
  <c r="AC60"/>
  <c r="M58" i="12"/>
  <c r="AB70" i="11"/>
  <c r="AC70"/>
  <c r="M68" i="12"/>
  <c r="AB78" i="11"/>
  <c r="AC78"/>
  <c r="M76" i="12"/>
  <c r="AB86" i="11"/>
  <c r="AC86"/>
  <c r="M84" i="12"/>
  <c r="AB95" i="11"/>
  <c r="AC95"/>
  <c r="M93" i="12"/>
  <c r="AB100" i="11"/>
  <c r="AC100"/>
  <c r="M98" i="12"/>
  <c r="AB107" i="11"/>
  <c r="AC107"/>
  <c r="M105" i="12"/>
  <c r="AB118" i="11"/>
  <c r="AC118"/>
  <c r="M116" i="12"/>
  <c r="AB120" i="11"/>
  <c r="AC120"/>
  <c r="M118" i="12"/>
  <c r="AB122" i="11"/>
  <c r="AC122"/>
  <c r="M120" i="12"/>
  <c r="AB124" i="11"/>
  <c r="AC124"/>
  <c r="M122" i="12"/>
  <c r="AB126" i="11"/>
  <c r="AC126"/>
  <c r="M124" i="12"/>
  <c r="AB133" i="11"/>
  <c r="AC133"/>
  <c r="M131" i="12"/>
  <c r="N144"/>
  <c r="Z141" i="10"/>
  <c r="AC141"/>
  <c r="G140" i="12"/>
  <c r="G58"/>
  <c r="G44"/>
  <c r="I7" i="2"/>
  <c r="H436"/>
  <c r="Z41" i="10"/>
  <c r="AC41"/>
  <c r="G40" i="12"/>
  <c r="G47"/>
  <c r="G55"/>
  <c r="Z62" i="10"/>
  <c r="AC62"/>
  <c r="G61" i="12"/>
  <c r="Z66" i="10"/>
  <c r="AC66"/>
  <c r="G65" i="12"/>
  <c r="Z76" i="10"/>
  <c r="AC76"/>
  <c r="G75" i="12"/>
  <c r="Z82" i="10"/>
  <c r="AC82"/>
  <c r="G81" i="12"/>
  <c r="Z91" i="10"/>
  <c r="AC91"/>
  <c r="G90" i="12"/>
  <c r="Z97" i="10"/>
  <c r="AC97"/>
  <c r="G96" i="12"/>
  <c r="Z104" i="10"/>
  <c r="AC104"/>
  <c r="G103" i="12"/>
  <c r="Z110" i="10"/>
  <c r="AC110"/>
  <c r="G109" i="12"/>
  <c r="Z114" i="10"/>
  <c r="AC114"/>
  <c r="G113" i="12"/>
  <c r="G119"/>
  <c r="Z133" i="10"/>
  <c r="AC133"/>
  <c r="G132" i="12"/>
  <c r="Z137" i="10"/>
  <c r="AC137"/>
  <c r="G136" i="12"/>
  <c r="S123" i="10"/>
  <c r="T123"/>
  <c r="H122" i="12"/>
  <c r="S121" i="10"/>
  <c r="T121"/>
  <c r="H120" i="12"/>
  <c r="S119" i="10"/>
  <c r="T119"/>
  <c r="H118" i="12"/>
  <c r="S117" i="10"/>
  <c r="T117"/>
  <c r="H116" i="12"/>
  <c r="S99" i="10"/>
  <c r="T99"/>
  <c r="H98" i="12"/>
  <c r="S85" i="10"/>
  <c r="T85"/>
  <c r="H84" i="12"/>
  <c r="S77" i="10"/>
  <c r="T77"/>
  <c r="H76" i="12"/>
  <c r="S122" i="10"/>
  <c r="T122"/>
  <c r="H121" i="12"/>
  <c r="S120" i="10"/>
  <c r="T120"/>
  <c r="H119" i="12"/>
  <c r="S118" i="10"/>
  <c r="T118"/>
  <c r="H117" i="12"/>
  <c r="S108" i="10"/>
  <c r="T108"/>
  <c r="H107" i="12"/>
  <c r="S102" i="10"/>
  <c r="T102"/>
  <c r="H101" i="12"/>
  <c r="S96" i="10"/>
  <c r="T96"/>
  <c r="H95" i="12"/>
  <c r="S90" i="10"/>
  <c r="T90"/>
  <c r="H89" i="12"/>
  <c r="S56" i="10"/>
  <c r="T56"/>
  <c r="H55" i="12"/>
  <c r="S48" i="10"/>
  <c r="T48"/>
  <c r="H47" i="12"/>
  <c r="S52" i="10"/>
  <c r="T52"/>
  <c r="H51" i="12"/>
  <c r="S42" i="10"/>
  <c r="T42"/>
  <c r="H41" i="12"/>
  <c r="S38" i="10"/>
  <c r="T38"/>
  <c r="H37" i="12"/>
  <c r="S30" i="10"/>
  <c r="T30"/>
  <c r="H29" i="12"/>
  <c r="S20" i="10"/>
  <c r="T20"/>
  <c r="H19" i="12"/>
  <c r="S12" i="10"/>
  <c r="T12"/>
  <c r="H11" i="12"/>
  <c r="S69" i="10"/>
  <c r="T69"/>
  <c r="H68" i="12"/>
  <c r="S59" i="10"/>
  <c r="T59"/>
  <c r="H58" i="12"/>
  <c r="S45" i="10"/>
  <c r="T45"/>
  <c r="H44" i="12"/>
  <c r="S32" i="10"/>
  <c r="T32"/>
  <c r="H31" i="12"/>
  <c r="S28" i="10"/>
  <c r="T28"/>
  <c r="H27" i="12"/>
  <c r="S17" i="10"/>
  <c r="T17"/>
  <c r="H16" i="12"/>
  <c r="S6" i="10"/>
  <c r="N40"/>
  <c r="M145"/>
  <c r="U5" i="11"/>
  <c r="P146"/>
  <c r="N140" i="10"/>
  <c r="N74"/>
  <c r="N88"/>
  <c r="N139"/>
  <c r="N143"/>
  <c r="S94"/>
  <c r="T94"/>
  <c r="H93" i="12"/>
  <c r="S126" i="10"/>
  <c r="T126"/>
  <c r="H125" i="12"/>
  <c r="N69" i="10"/>
  <c r="N55"/>
  <c r="N47"/>
  <c r="N43"/>
  <c r="M9" i="2"/>
  <c r="Q9"/>
  <c r="N44" i="10"/>
  <c r="N49"/>
  <c r="N51"/>
  <c r="N57"/>
  <c r="N61"/>
  <c r="N63"/>
  <c r="N65"/>
  <c r="N67"/>
  <c r="N75"/>
  <c r="N79"/>
  <c r="N81"/>
  <c r="N83"/>
  <c r="N90"/>
  <c r="N92"/>
  <c r="N96"/>
  <c r="N98"/>
  <c r="N103"/>
  <c r="N105"/>
  <c r="N109"/>
  <c r="N111"/>
  <c r="N113"/>
  <c r="N115"/>
  <c r="N118"/>
  <c r="N122"/>
  <c r="N132"/>
  <c r="N134"/>
  <c r="N136"/>
  <c r="N138"/>
  <c r="N142"/>
  <c r="N73"/>
  <c r="N77"/>
  <c r="N85"/>
  <c r="N87"/>
  <c r="N89"/>
  <c r="N95"/>
  <c r="N100"/>
  <c r="N106"/>
  <c r="N117"/>
  <c r="N121"/>
  <c r="N125"/>
  <c r="N127"/>
  <c r="N129"/>
  <c r="N131"/>
  <c r="S44"/>
  <c r="T44"/>
  <c r="H43" i="12"/>
  <c r="S79" i="10"/>
  <c r="T79"/>
  <c r="H78" i="12"/>
  <c r="S125" i="10"/>
  <c r="T125"/>
  <c r="H124" i="12"/>
  <c r="N72" i="10"/>
  <c r="N60"/>
  <c r="N52"/>
  <c r="N42"/>
  <c r="N35"/>
  <c r="N29"/>
  <c r="N17"/>
  <c r="N9"/>
  <c r="K27" i="2"/>
  <c r="L27"/>
  <c r="M27"/>
  <c r="Q27"/>
  <c r="K31"/>
  <c r="L31"/>
  <c r="M31"/>
  <c r="Q31"/>
  <c r="K35"/>
  <c r="L35"/>
  <c r="M35"/>
  <c r="Q35"/>
  <c r="K39"/>
  <c r="L39"/>
  <c r="M39"/>
  <c r="Q39"/>
  <c r="K43"/>
  <c r="L43"/>
  <c r="M43"/>
  <c r="Q43"/>
  <c r="K47"/>
  <c r="L47"/>
  <c r="M47"/>
  <c r="Q47"/>
  <c r="N36" i="10"/>
  <c r="N32"/>
  <c r="N18"/>
  <c r="N8"/>
  <c r="K28" i="2"/>
  <c r="L28"/>
  <c r="M28"/>
  <c r="Q28"/>
  <c r="K32"/>
  <c r="L32"/>
  <c r="M32"/>
  <c r="Q32"/>
  <c r="K36"/>
  <c r="L36"/>
  <c r="M36"/>
  <c r="Q36"/>
  <c r="K166"/>
  <c r="L166"/>
  <c r="K25"/>
  <c r="L25"/>
  <c r="M25"/>
  <c r="Q25"/>
  <c r="U112" i="11"/>
  <c r="U104"/>
  <c r="U97"/>
  <c r="U93"/>
  <c r="U89"/>
  <c r="U85"/>
  <c r="U81"/>
  <c r="U77"/>
  <c r="U73"/>
  <c r="U69"/>
  <c r="U65"/>
  <c r="U61"/>
  <c r="U57"/>
  <c r="U53"/>
  <c r="U49"/>
  <c r="U45"/>
  <c r="U41"/>
  <c r="U37"/>
  <c r="U33"/>
  <c r="U29"/>
  <c r="U25"/>
  <c r="U21"/>
  <c r="U17"/>
  <c r="U13"/>
  <c r="U9"/>
  <c r="S146"/>
  <c r="T146"/>
  <c r="U7"/>
  <c r="U114"/>
  <c r="U106"/>
  <c r="U98"/>
  <c r="U94"/>
  <c r="U90"/>
  <c r="U86"/>
  <c r="U82"/>
  <c r="U78"/>
  <c r="U74"/>
  <c r="U70"/>
  <c r="U66"/>
  <c r="U62"/>
  <c r="U58"/>
  <c r="U54"/>
  <c r="U50"/>
  <c r="U46"/>
  <c r="U42"/>
  <c r="U38"/>
  <c r="U34"/>
  <c r="U30"/>
  <c r="U26"/>
  <c r="U22"/>
  <c r="U18"/>
  <c r="U14"/>
  <c r="U10"/>
  <c r="U101"/>
  <c r="U105"/>
  <c r="U109"/>
  <c r="U113"/>
  <c r="U118"/>
  <c r="U120"/>
  <c r="U122"/>
  <c r="U124"/>
  <c r="U126"/>
  <c r="U128"/>
  <c r="U130"/>
  <c r="U132"/>
  <c r="U134"/>
  <c r="U136"/>
  <c r="U138"/>
  <c r="U140"/>
  <c r="U142"/>
  <c r="U144"/>
  <c r="AB13"/>
  <c r="AC13"/>
  <c r="M11" i="12"/>
  <c r="AB21" i="11"/>
  <c r="AC21"/>
  <c r="M19" i="12"/>
  <c r="AB31" i="11"/>
  <c r="AC31"/>
  <c r="M29" i="12"/>
  <c r="AB39" i="11"/>
  <c r="AC39"/>
  <c r="M37" i="12"/>
  <c r="AB45" i="11"/>
  <c r="AC45"/>
  <c r="M43" i="12"/>
  <c r="AB49" i="11"/>
  <c r="AC49"/>
  <c r="M47" i="12"/>
  <c r="AB57" i="11"/>
  <c r="AC57"/>
  <c r="M55" i="12"/>
  <c r="AB62" i="11"/>
  <c r="AC62"/>
  <c r="M60" i="12"/>
  <c r="AB76" i="11"/>
  <c r="AC76"/>
  <c r="M74" i="12"/>
  <c r="AB80" i="11"/>
  <c r="AC80"/>
  <c r="M78" i="12"/>
  <c r="AB91" i="11"/>
  <c r="AC91"/>
  <c r="M89" i="12"/>
  <c r="AB97" i="11"/>
  <c r="AC97"/>
  <c r="M95" i="12"/>
  <c r="AB103" i="11"/>
  <c r="AC103"/>
  <c r="M101" i="12"/>
  <c r="AB109" i="11"/>
  <c r="AC109"/>
  <c r="M107" i="12"/>
  <c r="AB119" i="11"/>
  <c r="AC119"/>
  <c r="M117" i="12"/>
  <c r="AB121" i="11"/>
  <c r="AC121"/>
  <c r="M119" i="12"/>
  <c r="AB123" i="11"/>
  <c r="AC123"/>
  <c r="M121" i="12"/>
  <c r="AB125" i="11"/>
  <c r="AC125"/>
  <c r="M123" i="12"/>
  <c r="AB127" i="11"/>
  <c r="AC127"/>
  <c r="M125" i="12"/>
  <c r="AB140" i="11"/>
  <c r="AC140"/>
  <c r="M138" i="12"/>
  <c r="AL146" i="11"/>
  <c r="N166" i="2"/>
  <c r="P166"/>
  <c r="M166"/>
  <c r="Q166"/>
  <c r="Z8" i="10"/>
  <c r="AC8"/>
  <c r="G7" i="12"/>
  <c r="Z32" i="10"/>
  <c r="AC32"/>
  <c r="G31" i="12"/>
  <c r="Z9" i="10"/>
  <c r="AC9"/>
  <c r="G8" i="12"/>
  <c r="Z29" i="10"/>
  <c r="AC29"/>
  <c r="G28" i="12"/>
  <c r="Z42" i="10"/>
  <c r="AC42"/>
  <c r="G41" i="12"/>
  <c r="Z60" i="10"/>
  <c r="AC60"/>
  <c r="G59" i="12"/>
  <c r="Z129" i="10"/>
  <c r="AC129"/>
  <c r="G128" i="12"/>
  <c r="Z125" i="10"/>
  <c r="AC125"/>
  <c r="G124" i="12"/>
  <c r="Z117" i="10"/>
  <c r="AC117"/>
  <c r="G116" i="12"/>
  <c r="Z100" i="10"/>
  <c r="AC100"/>
  <c r="G99" i="12"/>
  <c r="Z89" i="10"/>
  <c r="AC89"/>
  <c r="G88" i="12"/>
  <c r="Z85" i="10"/>
  <c r="AC85"/>
  <c r="G84" i="12"/>
  <c r="Z73" i="10"/>
  <c r="AC73"/>
  <c r="G72" i="12"/>
  <c r="Z138" i="10"/>
  <c r="AC138"/>
  <c r="G137" i="12"/>
  <c r="Z134" i="10"/>
  <c r="AC134"/>
  <c r="G133" i="12"/>
  <c r="Z122" i="10"/>
  <c r="AC122"/>
  <c r="G121" i="12"/>
  <c r="Z115" i="10"/>
  <c r="AC115"/>
  <c r="G114" i="12"/>
  <c r="Z111" i="10"/>
  <c r="AC111"/>
  <c r="G110" i="12"/>
  <c r="Z105" i="10"/>
  <c r="AC105"/>
  <c r="G104" i="12"/>
  <c r="Z98" i="10"/>
  <c r="AC98"/>
  <c r="G97" i="12"/>
  <c r="Z92" i="10"/>
  <c r="AC92"/>
  <c r="G91" i="12"/>
  <c r="Z83" i="10"/>
  <c r="AC83"/>
  <c r="G82" i="12"/>
  <c r="Z79" i="10"/>
  <c r="AC79"/>
  <c r="G78" i="12"/>
  <c r="Z67" i="10"/>
  <c r="AC67"/>
  <c r="G66" i="12"/>
  <c r="Z63" i="10"/>
  <c r="AC63"/>
  <c r="G62" i="12"/>
  <c r="Z57" i="10"/>
  <c r="AC57"/>
  <c r="G56" i="12"/>
  <c r="Z49" i="10"/>
  <c r="AC49"/>
  <c r="G48" i="12"/>
  <c r="Z47" i="10"/>
  <c r="AC47"/>
  <c r="G46" i="12"/>
  <c r="Z69" i="10"/>
  <c r="AC69"/>
  <c r="G68" i="12"/>
  <c r="Z139" i="10"/>
  <c r="AC139"/>
  <c r="G138" i="12"/>
  <c r="Z74" i="10"/>
  <c r="AC74"/>
  <c r="G73" i="12"/>
  <c r="T6" i="10"/>
  <c r="S145"/>
  <c r="AG137"/>
  <c r="AH137"/>
  <c r="J136" i="12"/>
  <c r="AG133" i="10"/>
  <c r="AH133"/>
  <c r="J132" i="12"/>
  <c r="AG114" i="10"/>
  <c r="AH114"/>
  <c r="J113" i="12"/>
  <c r="AG110" i="10"/>
  <c r="AH110"/>
  <c r="J109" i="12"/>
  <c r="AG104" i="10"/>
  <c r="AH104"/>
  <c r="J103" i="12"/>
  <c r="AG97" i="10"/>
  <c r="AH97"/>
  <c r="J96" i="12"/>
  <c r="AG91" i="10"/>
  <c r="AH91"/>
  <c r="J90" i="12"/>
  <c r="AG82" i="10"/>
  <c r="AH82"/>
  <c r="J81" i="12"/>
  <c r="AG76" i="10"/>
  <c r="AH76"/>
  <c r="J75" i="12"/>
  <c r="AG66" i="10"/>
  <c r="AH66"/>
  <c r="J65" i="12"/>
  <c r="AG62" i="10"/>
  <c r="AH62"/>
  <c r="J61" i="12"/>
  <c r="AG41" i="10"/>
  <c r="AH41"/>
  <c r="J40" i="12"/>
  <c r="M7" i="2"/>
  <c r="Q7"/>
  <c r="I436"/>
  <c r="AG141" i="10"/>
  <c r="AH141"/>
  <c r="J140" i="12"/>
  <c r="Z10" i="10"/>
  <c r="AC10"/>
  <c r="G9" i="12"/>
  <c r="Z34" i="10"/>
  <c r="AC34"/>
  <c r="G33" i="12"/>
  <c r="Z11" i="10"/>
  <c r="AC11"/>
  <c r="G10" i="12"/>
  <c r="Z33" i="10"/>
  <c r="AC33"/>
  <c r="G32" i="12"/>
  <c r="Z46" i="10"/>
  <c r="AC46"/>
  <c r="G45" i="12"/>
  <c r="Z70" i="10"/>
  <c r="AC70"/>
  <c r="G69" i="12"/>
  <c r="Z130" i="10"/>
  <c r="AC130"/>
  <c r="G129" i="12"/>
  <c r="Z126" i="10"/>
  <c r="AC126"/>
  <c r="G125" i="12"/>
  <c r="Z119" i="10"/>
  <c r="AC119"/>
  <c r="G118" i="12"/>
  <c r="Z101" i="10"/>
  <c r="AC101"/>
  <c r="G100" i="12"/>
  <c r="Z94" i="10"/>
  <c r="AC94"/>
  <c r="G93" i="12"/>
  <c r="Z78" i="10"/>
  <c r="AC78"/>
  <c r="G77" i="12"/>
  <c r="N232" i="2"/>
  <c r="P232"/>
  <c r="M232"/>
  <c r="Q232"/>
  <c r="Z4" i="10"/>
  <c r="G3" i="12"/>
  <c r="N145" i="10"/>
  <c r="Z12"/>
  <c r="AC12"/>
  <c r="G11" i="12"/>
  <c r="Z14" i="10"/>
  <c r="AC14"/>
  <c r="G13" i="12"/>
  <c r="Z16" i="10"/>
  <c r="AC16"/>
  <c r="G15" i="12"/>
  <c r="Z21" i="10"/>
  <c r="AC21"/>
  <c r="G20" i="12"/>
  <c r="Z23" i="10"/>
  <c r="AC23"/>
  <c r="G22" i="12"/>
  <c r="Z25" i="10"/>
  <c r="AC25"/>
  <c r="G24" i="12"/>
  <c r="Z27" i="10"/>
  <c r="AC27"/>
  <c r="G26" i="12"/>
  <c r="Z31" i="10"/>
  <c r="AC31"/>
  <c r="G30" i="12"/>
  <c r="Z39" i="10"/>
  <c r="AC39"/>
  <c r="G38" i="12"/>
  <c r="AG135" i="10"/>
  <c r="AH135"/>
  <c r="J134" i="12"/>
  <c r="AG124" i="10"/>
  <c r="AH124"/>
  <c r="J123" i="12"/>
  <c r="AG116" i="10"/>
  <c r="AH116"/>
  <c r="J115" i="12"/>
  <c r="AG112" i="10"/>
  <c r="AH112"/>
  <c r="J111" i="12"/>
  <c r="AG93" i="10"/>
  <c r="AH93"/>
  <c r="J92" i="12"/>
  <c r="AG84" i="10"/>
  <c r="AH84"/>
  <c r="J83" i="12"/>
  <c r="AG80" i="10"/>
  <c r="AH80"/>
  <c r="J79" i="12"/>
  <c r="AG68" i="10"/>
  <c r="AH68"/>
  <c r="J67" i="12"/>
  <c r="AG64" i="10"/>
  <c r="AH64"/>
  <c r="J63" i="12"/>
  <c r="AG58" i="10"/>
  <c r="AH58"/>
  <c r="J57" i="12"/>
  <c r="AG50" i="10"/>
  <c r="AH50"/>
  <c r="J49" i="12"/>
  <c r="AG53" i="10"/>
  <c r="AH53"/>
  <c r="J52" i="12"/>
  <c r="AG71" i="10"/>
  <c r="AH71"/>
  <c r="J70" i="12"/>
  <c r="Z120" i="10"/>
  <c r="AC120"/>
  <c r="Z56"/>
  <c r="AC56"/>
  <c r="Z48"/>
  <c r="AC48"/>
  <c r="Z45"/>
  <c r="AC45"/>
  <c r="Z59"/>
  <c r="AC59"/>
  <c r="AB146" i="11"/>
  <c r="Z108" i="10"/>
  <c r="AC108"/>
  <c r="Z102"/>
  <c r="AC102"/>
  <c r="Z18"/>
  <c r="AC18"/>
  <c r="G17" i="12"/>
  <c r="Z36" i="10"/>
  <c r="AC36"/>
  <c r="G35" i="12"/>
  <c r="Z17" i="10"/>
  <c r="AC17"/>
  <c r="G16" i="12"/>
  <c r="Z35" i="10"/>
  <c r="AC35"/>
  <c r="G34" i="12"/>
  <c r="Z52" i="10"/>
  <c r="AC52"/>
  <c r="G51" i="12"/>
  <c r="Z72" i="10"/>
  <c r="AC72"/>
  <c r="G71" i="12"/>
  <c r="Z131" i="10"/>
  <c r="AC131"/>
  <c r="G130" i="12"/>
  <c r="Z127" i="10"/>
  <c r="AC127"/>
  <c r="G126" i="12"/>
  <c r="Z121" i="10"/>
  <c r="AC121"/>
  <c r="G120" i="12"/>
  <c r="Z106" i="10"/>
  <c r="AC106"/>
  <c r="G105" i="12"/>
  <c r="Z95" i="10"/>
  <c r="AC95"/>
  <c r="G94" i="12"/>
  <c r="Z87" i="10"/>
  <c r="AC87"/>
  <c r="G86" i="12"/>
  <c r="Z77" i="10"/>
  <c r="AC77"/>
  <c r="G76" i="12"/>
  <c r="Z142" i="10"/>
  <c r="AC142"/>
  <c r="G141" i="12"/>
  <c r="Z136" i="10"/>
  <c r="AC136"/>
  <c r="G135" i="12"/>
  <c r="Z132" i="10"/>
  <c r="AC132"/>
  <c r="G131" i="12"/>
  <c r="Z118" i="10"/>
  <c r="AC118"/>
  <c r="G117" i="12"/>
  <c r="Z113" i="10"/>
  <c r="AC113"/>
  <c r="G112" i="12"/>
  <c r="Z109" i="10"/>
  <c r="AC109"/>
  <c r="G108" i="12"/>
  <c r="Z103" i="10"/>
  <c r="AC103"/>
  <c r="G102" i="12"/>
  <c r="Z96" i="10"/>
  <c r="AC96"/>
  <c r="G95" i="12"/>
  <c r="Z90" i="10"/>
  <c r="AC90"/>
  <c r="G89" i="12"/>
  <c r="Z81" i="10"/>
  <c r="AC81"/>
  <c r="G80" i="12"/>
  <c r="Z75" i="10"/>
  <c r="AC75"/>
  <c r="G74" i="12"/>
  <c r="Z65" i="10"/>
  <c r="AC65"/>
  <c r="G64" i="12"/>
  <c r="Z61" i="10"/>
  <c r="AC61"/>
  <c r="G60" i="12"/>
  <c r="Z51" i="10"/>
  <c r="AC51"/>
  <c r="G50" i="12"/>
  <c r="Z44" i="10"/>
  <c r="AC44"/>
  <c r="G43" i="12"/>
  <c r="Z43" i="10"/>
  <c r="AC43"/>
  <c r="G42" i="12"/>
  <c r="Z55" i="10"/>
  <c r="AC55"/>
  <c r="G54" i="12"/>
  <c r="Z143" i="10"/>
  <c r="AC143"/>
  <c r="G142" i="12"/>
  <c r="Z88" i="10"/>
  <c r="AC88"/>
  <c r="G87" i="12"/>
  <c r="Z140" i="10"/>
  <c r="AC140"/>
  <c r="G139" i="12"/>
  <c r="U146" i="11"/>
  <c r="V140"/>
  <c r="Z40" i="10"/>
  <c r="AC40"/>
  <c r="G39" i="12"/>
  <c r="Z6" i="10"/>
  <c r="AC6"/>
  <c r="G5" i="12"/>
  <c r="Z28" i="10"/>
  <c r="AC28"/>
  <c r="G27" i="12"/>
  <c r="Z7" i="10"/>
  <c r="AC7"/>
  <c r="G6" i="12"/>
  <c r="Z19" i="10"/>
  <c r="AC19"/>
  <c r="G18" i="12"/>
  <c r="Z37" i="10"/>
  <c r="AC37"/>
  <c r="G36" i="12"/>
  <c r="Z54" i="10"/>
  <c r="AC54"/>
  <c r="G53" i="12"/>
  <c r="Z144" i="10"/>
  <c r="AC144"/>
  <c r="G143" i="12"/>
  <c r="Z128" i="10"/>
  <c r="AC128"/>
  <c r="G127" i="12"/>
  <c r="Z123" i="10"/>
  <c r="AC123"/>
  <c r="G122" i="12"/>
  <c r="Z107" i="10"/>
  <c r="AC107"/>
  <c r="G106" i="12"/>
  <c r="Z99" i="10"/>
  <c r="AC99"/>
  <c r="G98" i="12"/>
  <c r="Z86" i="10"/>
  <c r="AC86"/>
  <c r="G85" i="12"/>
  <c r="M5"/>
  <c r="M144" s="1"/>
  <c r="AC146" i="11"/>
  <c r="L4" i="2"/>
  <c r="K436"/>
  <c r="N26"/>
  <c r="M26"/>
  <c r="Z5" i="10"/>
  <c r="AC5"/>
  <c r="G4" i="12"/>
  <c r="Z13" i="10"/>
  <c r="AC13"/>
  <c r="G12" i="12"/>
  <c r="Z15" i="10"/>
  <c r="AC15"/>
  <c r="G14" i="12"/>
  <c r="Z20" i="10"/>
  <c r="AC20"/>
  <c r="G19" i="12"/>
  <c r="Z22" i="10"/>
  <c r="AC22"/>
  <c r="G21" i="12"/>
  <c r="Z24" i="10"/>
  <c r="AC24"/>
  <c r="G23" i="12"/>
  <c r="Z26" i="10"/>
  <c r="AC26"/>
  <c r="G25" i="12"/>
  <c r="Z30" i="10"/>
  <c r="AC30"/>
  <c r="G29" i="12"/>
  <c r="Z38" i="10"/>
  <c r="AC38"/>
  <c r="G37" i="12"/>
  <c r="V142" i="11"/>
  <c r="V138"/>
  <c r="V134"/>
  <c r="V130"/>
  <c r="V126"/>
  <c r="V122"/>
  <c r="V118"/>
  <c r="V109"/>
  <c r="V101"/>
  <c r="V14"/>
  <c r="V22"/>
  <c r="V30"/>
  <c r="V38"/>
  <c r="V46"/>
  <c r="V54"/>
  <c r="V62"/>
  <c r="V70"/>
  <c r="V78"/>
  <c r="V86"/>
  <c r="V94"/>
  <c r="V106"/>
  <c r="V7"/>
  <c r="V13"/>
  <c r="V21"/>
  <c r="V29"/>
  <c r="V37"/>
  <c r="V45"/>
  <c r="V53"/>
  <c r="V61"/>
  <c r="V69"/>
  <c r="V77"/>
  <c r="V85"/>
  <c r="V93"/>
  <c r="V104"/>
  <c r="V115"/>
  <c r="V107"/>
  <c r="V8"/>
  <c r="V16"/>
  <c r="V24"/>
  <c r="V32"/>
  <c r="V40"/>
  <c r="V48"/>
  <c r="V56"/>
  <c r="V64"/>
  <c r="V72"/>
  <c r="V80"/>
  <c r="V88"/>
  <c r="V96"/>
  <c r="V110"/>
  <c r="K63" i="12"/>
  <c r="K52"/>
  <c r="K67"/>
  <c r="K83"/>
  <c r="K111"/>
  <c r="K123"/>
  <c r="K75"/>
  <c r="K90"/>
  <c r="K103"/>
  <c r="K113"/>
  <c r="K136"/>
  <c r="K70"/>
  <c r="K49"/>
  <c r="K79"/>
  <c r="K92"/>
  <c r="K115"/>
  <c r="K40"/>
  <c r="K81"/>
  <c r="K96"/>
  <c r="K109"/>
  <c r="K132"/>
  <c r="AG38" i="10"/>
  <c r="AH38"/>
  <c r="J37" i="12"/>
  <c r="AG26" i="10"/>
  <c r="AH26"/>
  <c r="J25" i="12"/>
  <c r="AG22" i="10"/>
  <c r="AH22"/>
  <c r="J21" i="12"/>
  <c r="AG20" i="10"/>
  <c r="AH20"/>
  <c r="J19" i="12"/>
  <c r="AG102" i="10"/>
  <c r="AH102"/>
  <c r="J101" i="12"/>
  <c r="AG59" i="10"/>
  <c r="AH59"/>
  <c r="J58" i="12"/>
  <c r="AG48" i="10"/>
  <c r="AH48"/>
  <c r="J47" i="12"/>
  <c r="AG120" i="10"/>
  <c r="AH120"/>
  <c r="J119" i="12"/>
  <c r="AC4" i="10"/>
  <c r="Z145"/>
  <c r="AG78"/>
  <c r="AH78"/>
  <c r="J77" i="12"/>
  <c r="AG94" i="10"/>
  <c r="AH94"/>
  <c r="J93" i="12"/>
  <c r="AG101" i="10"/>
  <c r="AH101"/>
  <c r="J100" i="12"/>
  <c r="AG119" i="10"/>
  <c r="AH119"/>
  <c r="J118" i="12"/>
  <c r="AG126" i="10"/>
  <c r="AH126"/>
  <c r="J125" i="12"/>
  <c r="AG130" i="10"/>
  <c r="AH130"/>
  <c r="J129" i="12"/>
  <c r="AG70" i="10"/>
  <c r="AH70"/>
  <c r="J69" i="12"/>
  <c r="AG46" i="10"/>
  <c r="AH46"/>
  <c r="J45" i="12"/>
  <c r="AG33" i="10"/>
  <c r="AH33"/>
  <c r="J32" i="12"/>
  <c r="AG11" i="10"/>
  <c r="AH11"/>
  <c r="J10" i="12"/>
  <c r="AG34" i="10"/>
  <c r="AH34"/>
  <c r="J33" i="12"/>
  <c r="AG10" i="10"/>
  <c r="AH10"/>
  <c r="J9" i="12"/>
  <c r="H5"/>
  <c r="H144" s="1"/>
  <c r="T145" i="10"/>
  <c r="AG74"/>
  <c r="AH74"/>
  <c r="J73" i="12"/>
  <c r="AG139" i="10"/>
  <c r="AH139"/>
  <c r="J138" i="12"/>
  <c r="AG69" i="10"/>
  <c r="AH69"/>
  <c r="J68" i="12"/>
  <c r="AG47" i="10"/>
  <c r="AH47"/>
  <c r="J46" i="12"/>
  <c r="AG49" i="10"/>
  <c r="AH49"/>
  <c r="J48" i="12"/>
  <c r="AG57" i="10"/>
  <c r="AH57"/>
  <c r="J56" i="12"/>
  <c r="AG63" i="10"/>
  <c r="AH63"/>
  <c r="J62" i="12"/>
  <c r="AG67" i="10"/>
  <c r="AH67"/>
  <c r="J66" i="12"/>
  <c r="AG79" i="10"/>
  <c r="AH79"/>
  <c r="J78" i="12"/>
  <c r="AG83" i="10"/>
  <c r="AH83"/>
  <c r="J82" i="12"/>
  <c r="AG92" i="10"/>
  <c r="AH92"/>
  <c r="J91" i="12"/>
  <c r="AG98" i="10"/>
  <c r="AH98"/>
  <c r="J97" i="12"/>
  <c r="AG105" i="10"/>
  <c r="AH105"/>
  <c r="J104" i="12"/>
  <c r="AG111" i="10"/>
  <c r="AH111"/>
  <c r="J110" i="12"/>
  <c r="AG115" i="10"/>
  <c r="AH115"/>
  <c r="J114" i="12"/>
  <c r="AG122" i="10"/>
  <c r="AH122"/>
  <c r="J121" i="12"/>
  <c r="AG134" i="10"/>
  <c r="AH134"/>
  <c r="J133" i="12"/>
  <c r="AG138" i="10"/>
  <c r="AH138"/>
  <c r="J137" i="12"/>
  <c r="AG73" i="10"/>
  <c r="AH73"/>
  <c r="J72" i="12"/>
  <c r="AG85" i="10"/>
  <c r="AH85"/>
  <c r="J84" i="12"/>
  <c r="AG89" i="10"/>
  <c r="AH89"/>
  <c r="J88" i="12"/>
  <c r="AG100" i="10"/>
  <c r="AH100"/>
  <c r="J99" i="12"/>
  <c r="AG117" i="10"/>
  <c r="AH117"/>
  <c r="J116" i="12"/>
  <c r="AG125" i="10"/>
  <c r="AH125"/>
  <c r="J124" i="12"/>
  <c r="AG129" i="10"/>
  <c r="AH129"/>
  <c r="J128" i="12"/>
  <c r="AG60" i="10"/>
  <c r="AH60"/>
  <c r="J59" i="12"/>
  <c r="AG42" i="10"/>
  <c r="AH42"/>
  <c r="J41" i="12"/>
  <c r="AG29" i="10"/>
  <c r="AH29"/>
  <c r="J28" i="12"/>
  <c r="AG9" i="10"/>
  <c r="AH9"/>
  <c r="J8" i="12"/>
  <c r="AG32" i="10"/>
  <c r="AH32"/>
  <c r="J31" i="12"/>
  <c r="AG8" i="10"/>
  <c r="AH8"/>
  <c r="J7" i="12"/>
  <c r="V5" i="11"/>
  <c r="V102"/>
  <c r="V84"/>
  <c r="V68"/>
  <c r="V52"/>
  <c r="V36"/>
  <c r="V20"/>
  <c r="V103"/>
  <c r="V97"/>
  <c r="V81"/>
  <c r="V65"/>
  <c r="V49"/>
  <c r="V33"/>
  <c r="V17"/>
  <c r="V114"/>
  <c r="V90"/>
  <c r="V74"/>
  <c r="V58"/>
  <c r="V42"/>
  <c r="V26"/>
  <c r="V10"/>
  <c r="V113"/>
  <c r="V124"/>
  <c r="V132"/>
  <c r="AG30" i="10"/>
  <c r="AH30"/>
  <c r="J29" i="12"/>
  <c r="AG24" i="10"/>
  <c r="AH24"/>
  <c r="J23" i="12"/>
  <c r="AG15" i="10"/>
  <c r="AH15"/>
  <c r="J14" i="12"/>
  <c r="AG13" i="10"/>
  <c r="AH13"/>
  <c r="J12" i="12"/>
  <c r="AG5" i="10"/>
  <c r="AH5"/>
  <c r="J4" i="12"/>
  <c r="P26" i="2"/>
  <c r="P436"/>
  <c r="N436"/>
  <c r="L436"/>
  <c r="M4"/>
  <c r="AG86" i="10"/>
  <c r="AH86"/>
  <c r="J85" i="12"/>
  <c r="AG99" i="10"/>
  <c r="AH99"/>
  <c r="J98" i="12"/>
  <c r="AG107" i="10"/>
  <c r="AH107"/>
  <c r="J106" i="12"/>
  <c r="AG123" i="10"/>
  <c r="AH123"/>
  <c r="J122" i="12"/>
  <c r="AG128" i="10"/>
  <c r="AH128"/>
  <c r="J127" i="12"/>
  <c r="AG144" i="10"/>
  <c r="AH144"/>
  <c r="J143" i="12"/>
  <c r="AG54" i="10"/>
  <c r="AH54"/>
  <c r="J53" i="12"/>
  <c r="AG37" i="10"/>
  <c r="AH37"/>
  <c r="J36" i="12"/>
  <c r="AG19" i="10"/>
  <c r="AH19"/>
  <c r="J18" i="12"/>
  <c r="AG7" i="10"/>
  <c r="AH7"/>
  <c r="J6" i="12"/>
  <c r="AG28" i="10"/>
  <c r="AH28"/>
  <c r="J27" i="12"/>
  <c r="AG6" i="10"/>
  <c r="AH6"/>
  <c r="J5" i="12"/>
  <c r="AG40" i="10"/>
  <c r="AH40"/>
  <c r="J39" i="12"/>
  <c r="W3" i="11"/>
  <c r="W1"/>
  <c r="AK1"/>
  <c r="V108"/>
  <c r="V99"/>
  <c r="W99"/>
  <c r="V91"/>
  <c r="V83"/>
  <c r="W83"/>
  <c r="V75"/>
  <c r="V67"/>
  <c r="W67"/>
  <c r="V59"/>
  <c r="V51"/>
  <c r="W51"/>
  <c r="V43"/>
  <c r="V35"/>
  <c r="W35"/>
  <c r="V27"/>
  <c r="V19"/>
  <c r="W19"/>
  <c r="V11"/>
  <c r="V119"/>
  <c r="W119"/>
  <c r="V123"/>
  <c r="V127"/>
  <c r="W127"/>
  <c r="V131"/>
  <c r="V135"/>
  <c r="W135"/>
  <c r="V139"/>
  <c r="V143"/>
  <c r="W143"/>
  <c r="V116"/>
  <c r="V100"/>
  <c r="W100"/>
  <c r="V95"/>
  <c r="V87"/>
  <c r="W87"/>
  <c r="V79"/>
  <c r="V71"/>
  <c r="W71"/>
  <c r="V63"/>
  <c r="V55"/>
  <c r="W55"/>
  <c r="V47"/>
  <c r="V39"/>
  <c r="W39"/>
  <c r="V31"/>
  <c r="V23"/>
  <c r="W23"/>
  <c r="V15"/>
  <c r="V117"/>
  <c r="W117"/>
  <c r="V121"/>
  <c r="V125"/>
  <c r="W125"/>
  <c r="V129"/>
  <c r="V133"/>
  <c r="W133"/>
  <c r="V137"/>
  <c r="V141"/>
  <c r="W141"/>
  <c r="V145"/>
  <c r="AG140" i="10"/>
  <c r="AH140"/>
  <c r="J139" i="12"/>
  <c r="AG88" i="10"/>
  <c r="AH88"/>
  <c r="J87" i="12"/>
  <c r="AG143" i="10"/>
  <c r="AH143"/>
  <c r="J142" i="12"/>
  <c r="AG55" i="10"/>
  <c r="AH55"/>
  <c r="J54" i="12"/>
  <c r="AG43" i="10"/>
  <c r="AH43"/>
  <c r="J42" i="12"/>
  <c r="AG44" i="10"/>
  <c r="AH44"/>
  <c r="J43" i="12"/>
  <c r="AG51" i="10"/>
  <c r="AH51"/>
  <c r="J50" i="12"/>
  <c r="AG61" i="10"/>
  <c r="AH61"/>
  <c r="J60" i="12"/>
  <c r="AG65" i="10"/>
  <c r="AH65"/>
  <c r="J64" i="12"/>
  <c r="AG75" i="10"/>
  <c r="AH75"/>
  <c r="J74" i="12"/>
  <c r="AG81" i="10"/>
  <c r="AH81"/>
  <c r="J80" i="12"/>
  <c r="AG90" i="10"/>
  <c r="AH90"/>
  <c r="J89" i="12"/>
  <c r="AG96" i="10"/>
  <c r="AH96"/>
  <c r="J95" i="12"/>
  <c r="AG103" i="10"/>
  <c r="AH103"/>
  <c r="J102" i="12"/>
  <c r="AG109" i="10"/>
  <c r="AH109"/>
  <c r="J108" i="12"/>
  <c r="AG113" i="10"/>
  <c r="AH113"/>
  <c r="J112" i="12"/>
  <c r="AG118" i="10"/>
  <c r="AH118"/>
  <c r="J117" i="12"/>
  <c r="AG132" i="10"/>
  <c r="AH132"/>
  <c r="J131" i="12"/>
  <c r="AG136" i="10"/>
  <c r="AH136"/>
  <c r="J135" i="12"/>
  <c r="AG142" i="10"/>
  <c r="AH142"/>
  <c r="J141" i="12"/>
  <c r="AG77" i="10"/>
  <c r="AH77"/>
  <c r="J76" i="12"/>
  <c r="AG87" i="10"/>
  <c r="AH87"/>
  <c r="J86" i="12"/>
  <c r="AG95" i="10"/>
  <c r="AH95"/>
  <c r="J94" i="12"/>
  <c r="AG106" i="10"/>
  <c r="AH106"/>
  <c r="J105" i="12"/>
  <c r="AG121" i="10"/>
  <c r="AH121"/>
  <c r="J120" i="12"/>
  <c r="AG127" i="10"/>
  <c r="AH127"/>
  <c r="J126" i="12"/>
  <c r="AG131" i="10"/>
  <c r="AH131"/>
  <c r="J130" i="12"/>
  <c r="AG72" i="10"/>
  <c r="AH72"/>
  <c r="J71" i="12"/>
  <c r="AG52" i="10"/>
  <c r="AH52"/>
  <c r="J51" i="12"/>
  <c r="AG35" i="10"/>
  <c r="AH35"/>
  <c r="J34" i="12"/>
  <c r="AG17" i="10"/>
  <c r="AH17"/>
  <c r="J16" i="12"/>
  <c r="AG36" i="10"/>
  <c r="AH36"/>
  <c r="J35" i="12"/>
  <c r="AG18" i="10"/>
  <c r="AH18"/>
  <c r="J17" i="12"/>
  <c r="AG108" i="10"/>
  <c r="AH108"/>
  <c r="J107" i="12"/>
  <c r="AG45" i="10"/>
  <c r="AH45"/>
  <c r="J44" i="12"/>
  <c r="AG56" i="10"/>
  <c r="AH56"/>
  <c r="J55" i="12"/>
  <c r="AG39" i="10"/>
  <c r="AH39"/>
  <c r="J38" i="12"/>
  <c r="AG31" i="10"/>
  <c r="AH31"/>
  <c r="J30" i="12"/>
  <c r="AG27" i="10"/>
  <c r="AH27"/>
  <c r="J26" i="12"/>
  <c r="AG25" i="10"/>
  <c r="AH25"/>
  <c r="J24" i="12"/>
  <c r="AG23" i="10"/>
  <c r="AH23"/>
  <c r="J22" i="12"/>
  <c r="AG21" i="10"/>
  <c r="AH21"/>
  <c r="J20" i="12"/>
  <c r="AG16" i="10"/>
  <c r="AH16"/>
  <c r="J15" i="12"/>
  <c r="AG14" i="10"/>
  <c r="AH14"/>
  <c r="J13" i="12"/>
  <c r="K13" s="1"/>
  <c r="AG12" i="10"/>
  <c r="AH12"/>
  <c r="J11" i="12"/>
  <c r="W110" i="11"/>
  <c r="W72"/>
  <c r="W24"/>
  <c r="W115"/>
  <c r="W77"/>
  <c r="W45"/>
  <c r="W13"/>
  <c r="W86"/>
  <c r="W54"/>
  <c r="W101"/>
  <c r="W126"/>
  <c r="W142"/>
  <c r="V6"/>
  <c r="W6"/>
  <c r="V92"/>
  <c r="W92"/>
  <c r="V76"/>
  <c r="W76"/>
  <c r="V60"/>
  <c r="W60"/>
  <c r="V44"/>
  <c r="W44"/>
  <c r="V28"/>
  <c r="W28"/>
  <c r="V12"/>
  <c r="W12"/>
  <c r="V111"/>
  <c r="W111"/>
  <c r="V112"/>
  <c r="W112"/>
  <c r="V89"/>
  <c r="W89"/>
  <c r="V73"/>
  <c r="W73"/>
  <c r="V57"/>
  <c r="W57"/>
  <c r="V41"/>
  <c r="W41"/>
  <c r="V25"/>
  <c r="W25"/>
  <c r="V9"/>
  <c r="W9"/>
  <c r="V98"/>
  <c r="W98"/>
  <c r="V82"/>
  <c r="W82"/>
  <c r="V66"/>
  <c r="W66"/>
  <c r="V50"/>
  <c r="W50"/>
  <c r="V34"/>
  <c r="W34"/>
  <c r="V18"/>
  <c r="W18"/>
  <c r="V105"/>
  <c r="W105"/>
  <c r="V120"/>
  <c r="W120"/>
  <c r="V128"/>
  <c r="W128"/>
  <c r="V136"/>
  <c r="W136"/>
  <c r="V144"/>
  <c r="W144"/>
  <c r="G144" i="12"/>
  <c r="K107"/>
  <c r="K34"/>
  <c r="K71"/>
  <c r="K105"/>
  <c r="K86"/>
  <c r="K131"/>
  <c r="K102"/>
  <c r="K74"/>
  <c r="K43"/>
  <c r="K87"/>
  <c r="K27"/>
  <c r="K23"/>
  <c r="K41"/>
  <c r="K128"/>
  <c r="K72"/>
  <c r="K114"/>
  <c r="K91"/>
  <c r="K78"/>
  <c r="K11"/>
  <c r="K15"/>
  <c r="K22"/>
  <c r="K26"/>
  <c r="K38"/>
  <c r="K44"/>
  <c r="K17"/>
  <c r="K16"/>
  <c r="K51"/>
  <c r="K130"/>
  <c r="K120"/>
  <c r="K76"/>
  <c r="K117"/>
  <c r="K108"/>
  <c r="K95"/>
  <c r="K80"/>
  <c r="K50"/>
  <c r="K5"/>
  <c r="K6"/>
  <c r="K122"/>
  <c r="K98"/>
  <c r="K4"/>
  <c r="K14"/>
  <c r="K29"/>
  <c r="K31"/>
  <c r="K28"/>
  <c r="K124"/>
  <c r="K99"/>
  <c r="K84"/>
  <c r="K121"/>
  <c r="K110"/>
  <c r="K82"/>
  <c r="K56"/>
  <c r="K46"/>
  <c r="K138"/>
  <c r="K9"/>
  <c r="K10"/>
  <c r="K45"/>
  <c r="K118"/>
  <c r="K93"/>
  <c r="K119"/>
  <c r="K58"/>
  <c r="K19"/>
  <c r="K25"/>
  <c r="K24"/>
  <c r="K55"/>
  <c r="K35"/>
  <c r="K112"/>
  <c r="K89"/>
  <c r="K60"/>
  <c r="K54"/>
  <c r="K39"/>
  <c r="K18"/>
  <c r="K127"/>
  <c r="K106"/>
  <c r="K12"/>
  <c r="K8"/>
  <c r="K116"/>
  <c r="K62"/>
  <c r="K48"/>
  <c r="K68"/>
  <c r="K73"/>
  <c r="K32"/>
  <c r="K69"/>
  <c r="K125"/>
  <c r="K100"/>
  <c r="K77"/>
  <c r="K47"/>
  <c r="K101"/>
  <c r="K21"/>
  <c r="K37"/>
  <c r="L134"/>
  <c r="AK136" i="11"/>
  <c r="AM136"/>
  <c r="L16" i="12"/>
  <c r="AK18" i="11"/>
  <c r="AM18"/>
  <c r="AK82"/>
  <c r="AM82"/>
  <c r="L80" i="12"/>
  <c r="AK41" i="11"/>
  <c r="AM41"/>
  <c r="L39" i="12"/>
  <c r="AK112" i="11"/>
  <c r="AM112"/>
  <c r="L110" i="12"/>
  <c r="L42"/>
  <c r="AK44" i="11"/>
  <c r="AM44"/>
  <c r="AK6"/>
  <c r="AM6"/>
  <c r="L4" i="12"/>
  <c r="L52"/>
  <c r="AK54" i="11"/>
  <c r="AM54"/>
  <c r="AK77"/>
  <c r="AM77"/>
  <c r="L75" i="12"/>
  <c r="AK144" i="11"/>
  <c r="AM144"/>
  <c r="L142" i="12"/>
  <c r="AK128" i="11"/>
  <c r="AM128"/>
  <c r="L126" i="12"/>
  <c r="AK105" i="11"/>
  <c r="AM105"/>
  <c r="L103" i="12"/>
  <c r="L32"/>
  <c r="AK34" i="11"/>
  <c r="AM34"/>
  <c r="AK66"/>
  <c r="AM66"/>
  <c r="L64" i="12"/>
  <c r="AK98" i="11"/>
  <c r="AM98"/>
  <c r="L96" i="12"/>
  <c r="AK25" i="11"/>
  <c r="AM25"/>
  <c r="L23" i="12"/>
  <c r="AK57" i="11"/>
  <c r="AM57"/>
  <c r="L55" i="12"/>
  <c r="AK89" i="11"/>
  <c r="AM89"/>
  <c r="L87" i="12"/>
  <c r="AK111" i="11"/>
  <c r="AM111"/>
  <c r="L109" i="12"/>
  <c r="AK28" i="11"/>
  <c r="AM28"/>
  <c r="L26" i="12"/>
  <c r="L58"/>
  <c r="AK60" i="11"/>
  <c r="AM60"/>
  <c r="AK92"/>
  <c r="AM92"/>
  <c r="L90" i="12"/>
  <c r="AK142" i="11"/>
  <c r="AM142"/>
  <c r="L140" i="12"/>
  <c r="AK101" i="11"/>
  <c r="AM101"/>
  <c r="L99" i="12"/>
  <c r="L84"/>
  <c r="AK86" i="11"/>
  <c r="AM86"/>
  <c r="AK45"/>
  <c r="AM45"/>
  <c r="L43" i="12"/>
  <c r="AK115" i="11"/>
  <c r="AM115"/>
  <c r="L113" i="12"/>
  <c r="L70"/>
  <c r="AK72" i="11"/>
  <c r="AM72"/>
  <c r="Q4" i="2"/>
  <c r="M436"/>
  <c r="W145" i="11"/>
  <c r="W137"/>
  <c r="W129"/>
  <c r="W121"/>
  <c r="W15"/>
  <c r="W31"/>
  <c r="W47"/>
  <c r="W63"/>
  <c r="W79"/>
  <c r="W95"/>
  <c r="W116"/>
  <c r="W139"/>
  <c r="W131"/>
  <c r="W123"/>
  <c r="W11"/>
  <c r="W27"/>
  <c r="W43"/>
  <c r="W59"/>
  <c r="W75"/>
  <c r="W91"/>
  <c r="W108"/>
  <c r="W132"/>
  <c r="W113"/>
  <c r="W26"/>
  <c r="W58"/>
  <c r="W90"/>
  <c r="W17"/>
  <c r="W49"/>
  <c r="W81"/>
  <c r="W103"/>
  <c r="W36"/>
  <c r="W68"/>
  <c r="W102"/>
  <c r="Q26" i="2"/>
  <c r="W130" i="11"/>
  <c r="W109"/>
  <c r="W30"/>
  <c r="W62"/>
  <c r="W94"/>
  <c r="W21"/>
  <c r="W53"/>
  <c r="W85"/>
  <c r="W107"/>
  <c r="W32"/>
  <c r="W64"/>
  <c r="W96"/>
  <c r="W118"/>
  <c r="W38"/>
  <c r="W106"/>
  <c r="W61"/>
  <c r="W8"/>
  <c r="W56"/>
  <c r="W140"/>
  <c r="L118" i="12"/>
  <c r="AK120" i="11"/>
  <c r="AM120"/>
  <c r="AK50"/>
  <c r="AM50"/>
  <c r="L48" i="12"/>
  <c r="AK9" i="11"/>
  <c r="AM9"/>
  <c r="L7" i="12"/>
  <c r="AK73" i="11"/>
  <c r="AM73"/>
  <c r="L71" i="12"/>
  <c r="L10"/>
  <c r="AK12" i="11"/>
  <c r="AM12"/>
  <c r="AK76"/>
  <c r="AM76"/>
  <c r="L74" i="12"/>
  <c r="L124"/>
  <c r="AK126" i="11"/>
  <c r="AM126"/>
  <c r="AK13"/>
  <c r="AM13"/>
  <c r="L11" i="12"/>
  <c r="AK24" i="11"/>
  <c r="AM24"/>
  <c r="L22" i="12"/>
  <c r="AK110" i="11"/>
  <c r="AM110"/>
  <c r="L108" i="12"/>
  <c r="AK141" i="11"/>
  <c r="AM141"/>
  <c r="L139" i="12"/>
  <c r="AK133" i="11"/>
  <c r="AM133"/>
  <c r="L131" i="12"/>
  <c r="AK125" i="11"/>
  <c r="AM125"/>
  <c r="L123" i="12"/>
  <c r="AK117" i="11"/>
  <c r="AM117"/>
  <c r="L115" i="12"/>
  <c r="AK23" i="11"/>
  <c r="AM23"/>
  <c r="L21" i="12"/>
  <c r="AK39" i="11"/>
  <c r="AM39"/>
  <c r="L37" i="12"/>
  <c r="AK55" i="11"/>
  <c r="AM55"/>
  <c r="L53" i="12"/>
  <c r="AK71" i="11"/>
  <c r="AM71"/>
  <c r="L69" i="12"/>
  <c r="AK87" i="11"/>
  <c r="AM87"/>
  <c r="L85" i="12"/>
  <c r="L98"/>
  <c r="AK100" i="11"/>
  <c r="AM100"/>
  <c r="AK143"/>
  <c r="AM143"/>
  <c r="L141" i="12"/>
  <c r="AK135" i="11"/>
  <c r="AM135"/>
  <c r="L133" i="12"/>
  <c r="AK127" i="11"/>
  <c r="AM127"/>
  <c r="L125" i="12"/>
  <c r="AK119" i="11"/>
  <c r="AM119"/>
  <c r="L117" i="12"/>
  <c r="AK19" i="11"/>
  <c r="AM19"/>
  <c r="L17" i="12"/>
  <c r="AK35" i="11"/>
  <c r="AM35"/>
  <c r="L33" i="12"/>
  <c r="AK51" i="11"/>
  <c r="AM51"/>
  <c r="L49" i="12"/>
  <c r="AK67" i="11"/>
  <c r="AM67"/>
  <c r="L65" i="12"/>
  <c r="AK83" i="11"/>
  <c r="AM83"/>
  <c r="L81" i="12"/>
  <c r="AK99" i="11"/>
  <c r="AM99"/>
  <c r="L97" i="12"/>
  <c r="W5" i="11"/>
  <c r="V146"/>
  <c r="AG4" i="10"/>
  <c r="AG145"/>
  <c r="AC145"/>
  <c r="AH145"/>
  <c r="W124" i="11"/>
  <c r="W10"/>
  <c r="W42"/>
  <c r="W74"/>
  <c r="W114"/>
  <c r="W33"/>
  <c r="W65"/>
  <c r="W97"/>
  <c r="W20"/>
  <c r="W52"/>
  <c r="W84"/>
  <c r="W138"/>
  <c r="W122"/>
  <c r="W14"/>
  <c r="W46"/>
  <c r="W78"/>
  <c r="W7"/>
  <c r="W37"/>
  <c r="W69"/>
  <c r="W104"/>
  <c r="W16"/>
  <c r="W48"/>
  <c r="W80"/>
  <c r="W134"/>
  <c r="W22"/>
  <c r="W70"/>
  <c r="W29"/>
  <c r="W93"/>
  <c r="W40"/>
  <c r="W88"/>
  <c r="AK29"/>
  <c r="AM29"/>
  <c r="L27" i="12"/>
  <c r="AK80" i="11"/>
  <c r="AM80"/>
  <c r="L78" i="12"/>
  <c r="AK69" i="11"/>
  <c r="AM69"/>
  <c r="L67" i="12"/>
  <c r="L44"/>
  <c r="AK46" i="11"/>
  <c r="AM46"/>
  <c r="AK84"/>
  <c r="AM84"/>
  <c r="L82" i="12"/>
  <c r="AK65" i="11"/>
  <c r="AM65"/>
  <c r="L63" i="12"/>
  <c r="AK42" i="11"/>
  <c r="AM42"/>
  <c r="L40" i="12"/>
  <c r="AK5" i="11"/>
  <c r="L3" i="12"/>
  <c r="W146" i="11"/>
  <c r="AQ83"/>
  <c r="AR83"/>
  <c r="O81" i="12"/>
  <c r="L86"/>
  <c r="AK88" i="11"/>
  <c r="AM88"/>
  <c r="AK93"/>
  <c r="AM93"/>
  <c r="L91" i="12"/>
  <c r="L68"/>
  <c r="AK70" i="11"/>
  <c r="AM70"/>
  <c r="L132" i="12"/>
  <c r="AK134" i="11"/>
  <c r="AM134"/>
  <c r="L46" i="12"/>
  <c r="AK48" i="11"/>
  <c r="AM48"/>
  <c r="AK104"/>
  <c r="AM104"/>
  <c r="L102" i="12"/>
  <c r="AK37" i="11"/>
  <c r="AM37"/>
  <c r="L35" i="12"/>
  <c r="L76"/>
  <c r="AK78" i="11"/>
  <c r="AM78"/>
  <c r="AK14"/>
  <c r="AM14"/>
  <c r="L12" i="12"/>
  <c r="L136"/>
  <c r="AK138" i="11"/>
  <c r="AM138"/>
  <c r="AK52"/>
  <c r="AM52"/>
  <c r="L50" i="12"/>
  <c r="AK97" i="11"/>
  <c r="AM97"/>
  <c r="L95" i="12"/>
  <c r="AK33" i="11"/>
  <c r="AM33"/>
  <c r="L31" i="12"/>
  <c r="L72"/>
  <c r="AK74" i="11"/>
  <c r="AM74"/>
  <c r="L8" i="12"/>
  <c r="AK10" i="11"/>
  <c r="AM10"/>
  <c r="AQ100"/>
  <c r="AR100"/>
  <c r="O98" i="12"/>
  <c r="AQ126" i="11"/>
  <c r="AR126"/>
  <c r="O124" i="12"/>
  <c r="AQ12" i="11"/>
  <c r="AR12"/>
  <c r="O10" i="12"/>
  <c r="AQ120" i="11"/>
  <c r="AR120"/>
  <c r="O118" i="12"/>
  <c r="AK140" i="11"/>
  <c r="AM140"/>
  <c r="L138" i="12"/>
  <c r="L6"/>
  <c r="AK8" i="11"/>
  <c r="AM8"/>
  <c r="AK106"/>
  <c r="AM106"/>
  <c r="L104" i="12"/>
  <c r="L116"/>
  <c r="AK118" i="11"/>
  <c r="AM118"/>
  <c r="AK64"/>
  <c r="AM64"/>
  <c r="L62" i="12"/>
  <c r="AK107" i="11"/>
  <c r="AM107"/>
  <c r="L105" i="12"/>
  <c r="AK53" i="11"/>
  <c r="AM53"/>
  <c r="L51" i="12"/>
  <c r="AK94" i="11"/>
  <c r="AM94"/>
  <c r="L92" i="12"/>
  <c r="L28"/>
  <c r="AK30" i="11"/>
  <c r="AM30"/>
  <c r="AK130"/>
  <c r="AM130"/>
  <c r="L128" i="12"/>
  <c r="L100"/>
  <c r="AK102" i="11"/>
  <c r="AM102"/>
  <c r="L34" i="12"/>
  <c r="AK36" i="11"/>
  <c r="AM36"/>
  <c r="AK81"/>
  <c r="AM81"/>
  <c r="L79" i="12"/>
  <c r="AK17" i="11"/>
  <c r="AM17"/>
  <c r="L15" i="12"/>
  <c r="AK58" i="11"/>
  <c r="AM58"/>
  <c r="L56" i="12"/>
  <c r="AK113" i="11"/>
  <c r="AM113"/>
  <c r="L111" i="12"/>
  <c r="L106"/>
  <c r="AK108" i="11"/>
  <c r="AM108"/>
  <c r="AK75"/>
  <c r="AM75"/>
  <c r="L73" i="12"/>
  <c r="AK43" i="11"/>
  <c r="AM43"/>
  <c r="L41" i="12"/>
  <c r="AK11" i="11"/>
  <c r="AM11"/>
  <c r="L9" i="12"/>
  <c r="AK131" i="11"/>
  <c r="AM131"/>
  <c r="L129" i="12"/>
  <c r="AK116" i="11"/>
  <c r="AM116"/>
  <c r="L114" i="12"/>
  <c r="AK79" i="11"/>
  <c r="AM79"/>
  <c r="L77" i="12"/>
  <c r="AK47" i="11"/>
  <c r="AM47"/>
  <c r="L45" i="12"/>
  <c r="AK15" i="11"/>
  <c r="AM15"/>
  <c r="L13" i="12"/>
  <c r="AK129" i="11"/>
  <c r="AM129"/>
  <c r="L127" i="12"/>
  <c r="AK145" i="11"/>
  <c r="AM145"/>
  <c r="L143" i="12"/>
  <c r="AQ115" i="11"/>
  <c r="AR115"/>
  <c r="O113" i="12"/>
  <c r="AQ45" i="11"/>
  <c r="AR45"/>
  <c r="O43" i="12"/>
  <c r="AQ101" i="11"/>
  <c r="AR101"/>
  <c r="O99" i="12"/>
  <c r="AQ142" i="11"/>
  <c r="AR142"/>
  <c r="O140" i="12"/>
  <c r="Q140" s="1"/>
  <c r="R140" s="1"/>
  <c r="AQ92" i="11"/>
  <c r="AR92"/>
  <c r="O90" i="12"/>
  <c r="AQ28" i="11"/>
  <c r="AR28"/>
  <c r="O26" i="12"/>
  <c r="AQ111" i="11"/>
  <c r="AR111"/>
  <c r="O109" i="12"/>
  <c r="AQ89" i="11"/>
  <c r="AR89"/>
  <c r="O87" i="12"/>
  <c r="AQ57" i="11"/>
  <c r="AR57"/>
  <c r="O55" i="12"/>
  <c r="AQ25" i="11"/>
  <c r="AR25"/>
  <c r="O23" i="12"/>
  <c r="AQ98" i="11"/>
  <c r="AR98"/>
  <c r="O96" i="12"/>
  <c r="AQ66" i="11"/>
  <c r="AR66"/>
  <c r="O64" i="12"/>
  <c r="Q64" s="1"/>
  <c r="R64" s="1"/>
  <c r="AQ105" i="11"/>
  <c r="AR105"/>
  <c r="O103" i="12"/>
  <c r="AQ128" i="11"/>
  <c r="AR128"/>
  <c r="O126" i="12"/>
  <c r="Q126" s="1"/>
  <c r="R126" s="1"/>
  <c r="AQ144" i="11"/>
  <c r="AR144"/>
  <c r="O142" i="12"/>
  <c r="Q142"/>
  <c r="R142" s="1"/>
  <c r="AQ77" i="11"/>
  <c r="AR77"/>
  <c r="O75" i="12"/>
  <c r="AQ6" i="11"/>
  <c r="AR6"/>
  <c r="O4" i="12"/>
  <c r="AQ112" i="11"/>
  <c r="AR112"/>
  <c r="O110" i="12"/>
  <c r="AQ41" i="11"/>
  <c r="AR41"/>
  <c r="O39" i="12"/>
  <c r="AQ82" i="11"/>
  <c r="AR82"/>
  <c r="O80" i="12"/>
  <c r="AH4" i="10"/>
  <c r="J3" i="12"/>
  <c r="Q436" i="2"/>
  <c r="AK40" i="11"/>
  <c r="AM40"/>
  <c r="L38" i="12"/>
  <c r="AK22" i="11"/>
  <c r="AM22"/>
  <c r="L20" i="12"/>
  <c r="AK16" i="11"/>
  <c r="AM16"/>
  <c r="L14" i="12"/>
  <c r="AK7" i="11"/>
  <c r="AM7"/>
  <c r="L5" i="12"/>
  <c r="L120"/>
  <c r="AK122" i="11"/>
  <c r="AM122"/>
  <c r="L18" i="12"/>
  <c r="AK20" i="11"/>
  <c r="AM20"/>
  <c r="AK114"/>
  <c r="AM114"/>
  <c r="L112" i="12"/>
  <c r="L122"/>
  <c r="AK124" i="11"/>
  <c r="AM124"/>
  <c r="AQ99"/>
  <c r="AR99"/>
  <c r="O97" i="12"/>
  <c r="Q97" s="1"/>
  <c r="R97" s="1"/>
  <c r="AQ67" i="11"/>
  <c r="AR67"/>
  <c r="O65" i="12"/>
  <c r="Q65"/>
  <c r="R65" s="1"/>
  <c r="AQ51" i="11"/>
  <c r="AR51"/>
  <c r="O49" i="12"/>
  <c r="AQ35" i="11"/>
  <c r="AR35"/>
  <c r="O33" i="12"/>
  <c r="Q33"/>
  <c r="R33" s="1"/>
  <c r="AQ19" i="11"/>
  <c r="AR19"/>
  <c r="O17" i="12"/>
  <c r="AQ119" i="11"/>
  <c r="AR119"/>
  <c r="O117" i="12"/>
  <c r="AQ127" i="11"/>
  <c r="AR127"/>
  <c r="O125" i="12"/>
  <c r="AQ135" i="11"/>
  <c r="AR135"/>
  <c r="O133" i="12"/>
  <c r="Q133"/>
  <c r="R133" s="1"/>
  <c r="AQ143" i="11"/>
  <c r="AR143"/>
  <c r="O141" i="12"/>
  <c r="Q141" s="1"/>
  <c r="R141" s="1"/>
  <c r="AQ87" i="11"/>
  <c r="AR87"/>
  <c r="O85" i="12"/>
  <c r="Q85"/>
  <c r="R85" s="1"/>
  <c r="AQ71" i="11"/>
  <c r="AR71"/>
  <c r="O69" i="12"/>
  <c r="AQ55" i="11"/>
  <c r="AR55"/>
  <c r="O53" i="12"/>
  <c r="Q53"/>
  <c r="R53" s="1"/>
  <c r="AQ39" i="11"/>
  <c r="AR39"/>
  <c r="O37" i="12"/>
  <c r="AQ23" i="11"/>
  <c r="AR23"/>
  <c r="O21" i="12"/>
  <c r="AQ117" i="11"/>
  <c r="AR117"/>
  <c r="O115" i="12"/>
  <c r="AQ125" i="11"/>
  <c r="AR125"/>
  <c r="O123" i="12"/>
  <c r="AQ133" i="11"/>
  <c r="AR133"/>
  <c r="O131" i="12"/>
  <c r="AQ141" i="11"/>
  <c r="AR141"/>
  <c r="O139" i="12"/>
  <c r="Q139"/>
  <c r="R139" s="1"/>
  <c r="AQ110" i="11"/>
  <c r="AR110"/>
  <c r="O108" i="12"/>
  <c r="AQ24" i="11"/>
  <c r="AR24"/>
  <c r="O22" i="12"/>
  <c r="AQ13" i="11"/>
  <c r="AR13"/>
  <c r="O11" i="12"/>
  <c r="AQ76" i="11"/>
  <c r="AR76"/>
  <c r="O74" i="12"/>
  <c r="AQ73" i="11"/>
  <c r="AR73"/>
  <c r="O71" i="12"/>
  <c r="AQ9" i="11"/>
  <c r="AR9"/>
  <c r="O7" i="12"/>
  <c r="Q7"/>
  <c r="R7" s="1"/>
  <c r="AQ50" i="11"/>
  <c r="AR50"/>
  <c r="O48" i="12"/>
  <c r="L54"/>
  <c r="AK56" i="11"/>
  <c r="AM56"/>
  <c r="AK61"/>
  <c r="AM61"/>
  <c r="L59" i="12"/>
  <c r="L36"/>
  <c r="AK38" i="11"/>
  <c r="AM38"/>
  <c r="L94" i="12"/>
  <c r="AK96" i="11"/>
  <c r="AM96"/>
  <c r="AK32"/>
  <c r="AM32"/>
  <c r="L30" i="12"/>
  <c r="AK85" i="11"/>
  <c r="AM85"/>
  <c r="L83" i="12"/>
  <c r="AK21" i="11"/>
  <c r="AM21"/>
  <c r="L19" i="12"/>
  <c r="AK62" i="11"/>
  <c r="AM62"/>
  <c r="L60" i="12"/>
  <c r="AK109" i="11"/>
  <c r="AM109"/>
  <c r="L107" i="12"/>
  <c r="AK68" i="11"/>
  <c r="AM68"/>
  <c r="L66" i="12"/>
  <c r="AK103" i="11"/>
  <c r="AM103"/>
  <c r="L101" i="12"/>
  <c r="AK49" i="11"/>
  <c r="AM49"/>
  <c r="L47" i="12"/>
  <c r="L88"/>
  <c r="AK90" i="11"/>
  <c r="AM90"/>
  <c r="AK26"/>
  <c r="AM26"/>
  <c r="L24" i="12"/>
  <c r="AK132" i="11"/>
  <c r="AM132"/>
  <c r="L130" i="12"/>
  <c r="AK91" i="11"/>
  <c r="AM91"/>
  <c r="L89" i="12"/>
  <c r="AK59" i="11"/>
  <c r="AM59"/>
  <c r="L57" i="12"/>
  <c r="AK27" i="11"/>
  <c r="AM27"/>
  <c r="L25" i="12"/>
  <c r="AK123" i="11"/>
  <c r="AM123"/>
  <c r="L121" i="12"/>
  <c r="AK139" i="11"/>
  <c r="AM139"/>
  <c r="L137" i="12"/>
  <c r="AK95" i="11"/>
  <c r="AM95"/>
  <c r="L93" i="12"/>
  <c r="AK63" i="11"/>
  <c r="AM63"/>
  <c r="L61" i="12"/>
  <c r="AK31" i="11"/>
  <c r="AM31"/>
  <c r="L29" i="12"/>
  <c r="AK121" i="11"/>
  <c r="AM121"/>
  <c r="L119" i="12"/>
  <c r="AK137" i="11"/>
  <c r="AM137"/>
  <c r="L135" i="12"/>
  <c r="AQ72" i="11"/>
  <c r="AR72"/>
  <c r="O70" i="12"/>
  <c r="P70" s="1"/>
  <c r="AQ86" i="11"/>
  <c r="AR86"/>
  <c r="O84" i="12"/>
  <c r="AQ60" i="11"/>
  <c r="AR60"/>
  <c r="O58" i="12"/>
  <c r="Q58" s="1"/>
  <c r="R58" s="1"/>
  <c r="AQ34" i="11"/>
  <c r="AR34"/>
  <c r="O32" i="12"/>
  <c r="AQ54" i="11"/>
  <c r="AR54"/>
  <c r="O52" i="12"/>
  <c r="P52" s="1"/>
  <c r="AQ44" i="11"/>
  <c r="AR44"/>
  <c r="O42" i="12"/>
  <c r="Q42"/>
  <c r="R42" s="1"/>
  <c r="AQ18" i="11"/>
  <c r="AR18"/>
  <c r="O16" i="12"/>
  <c r="Q16" s="1"/>
  <c r="R16" s="1"/>
  <c r="AQ136" i="11"/>
  <c r="AR136"/>
  <c r="O134" i="12"/>
  <c r="Q134"/>
  <c r="R134" s="1"/>
  <c r="P16"/>
  <c r="Q52"/>
  <c r="R52" s="1"/>
  <c r="P58"/>
  <c r="Q70"/>
  <c r="R70" s="1"/>
  <c r="P115"/>
  <c r="Q115"/>
  <c r="R115"/>
  <c r="P37"/>
  <c r="Q37"/>
  <c r="R37" s="1"/>
  <c r="P125"/>
  <c r="Q125"/>
  <c r="R125"/>
  <c r="P49"/>
  <c r="Q49"/>
  <c r="R49" s="1"/>
  <c r="P75"/>
  <c r="Q75"/>
  <c r="R75"/>
  <c r="P23"/>
  <c r="Q23"/>
  <c r="R23" s="1"/>
  <c r="P109"/>
  <c r="Q109"/>
  <c r="R109"/>
  <c r="P113"/>
  <c r="Q113"/>
  <c r="R113" s="1"/>
  <c r="P10"/>
  <c r="Q10"/>
  <c r="R10"/>
  <c r="P98"/>
  <c r="Q98"/>
  <c r="R98" s="1"/>
  <c r="P32"/>
  <c r="Q32"/>
  <c r="R32"/>
  <c r="P84"/>
  <c r="Q84"/>
  <c r="R84" s="1"/>
  <c r="P11"/>
  <c r="Q11"/>
  <c r="R11"/>
  <c r="P123"/>
  <c r="Q123"/>
  <c r="R123" s="1"/>
  <c r="P21"/>
  <c r="Q21"/>
  <c r="R21"/>
  <c r="P117"/>
  <c r="Q117"/>
  <c r="R117" s="1"/>
  <c r="P39"/>
  <c r="Q39"/>
  <c r="R39"/>
  <c r="P103"/>
  <c r="Q103"/>
  <c r="R103" s="1"/>
  <c r="P55"/>
  <c r="Q55"/>
  <c r="R55"/>
  <c r="P43"/>
  <c r="Q43"/>
  <c r="R43" s="1"/>
  <c r="P118"/>
  <c r="Q118"/>
  <c r="R118"/>
  <c r="P124"/>
  <c r="Q124"/>
  <c r="R124" s="1"/>
  <c r="P81"/>
  <c r="Q81"/>
  <c r="R81"/>
  <c r="AQ96" i="11"/>
  <c r="AR96"/>
  <c r="O94" i="12"/>
  <c r="Q94"/>
  <c r="R94" s="1"/>
  <c r="AQ56" i="11"/>
  <c r="AR56"/>
  <c r="O54" i="12"/>
  <c r="P48"/>
  <c r="Q48"/>
  <c r="R48" s="1"/>
  <c r="P71"/>
  <c r="Q71"/>
  <c r="R71"/>
  <c r="P108"/>
  <c r="Q108"/>
  <c r="R108" s="1"/>
  <c r="P131"/>
  <c r="Q131"/>
  <c r="R131"/>
  <c r="P69"/>
  <c r="Q69"/>
  <c r="R69" s="1"/>
  <c r="P17"/>
  <c r="Q17"/>
  <c r="R17"/>
  <c r="AQ124" i="11"/>
  <c r="AR124"/>
  <c r="O122" i="12"/>
  <c r="AQ20" i="11"/>
  <c r="AR20"/>
  <c r="O18" i="12"/>
  <c r="AQ122" i="11"/>
  <c r="AR122"/>
  <c r="O120" i="12"/>
  <c r="P80"/>
  <c r="Q80"/>
  <c r="R80"/>
  <c r="P110"/>
  <c r="Q110"/>
  <c r="R110" s="1"/>
  <c r="P4"/>
  <c r="Q4"/>
  <c r="R4"/>
  <c r="P96"/>
  <c r="Q96"/>
  <c r="R96" s="1"/>
  <c r="P87"/>
  <c r="Q87"/>
  <c r="R87"/>
  <c r="P26"/>
  <c r="Q26"/>
  <c r="R26" s="1"/>
  <c r="P90"/>
  <c r="Q90"/>
  <c r="R90"/>
  <c r="P99"/>
  <c r="Q99"/>
  <c r="R99" s="1"/>
  <c r="AQ108" i="11"/>
  <c r="AR108"/>
  <c r="O106" i="12"/>
  <c r="AQ36" i="11"/>
  <c r="AR36"/>
  <c r="O34" i="12"/>
  <c r="AQ102" i="11"/>
  <c r="AR102"/>
  <c r="O100" i="12"/>
  <c r="AQ30" i="11"/>
  <c r="AR30"/>
  <c r="O28" i="12"/>
  <c r="AQ118" i="11"/>
  <c r="AR118"/>
  <c r="O116" i="12"/>
  <c r="AQ8" i="11"/>
  <c r="AR8"/>
  <c r="O6" i="12"/>
  <c r="AQ10" i="11"/>
  <c r="AR10"/>
  <c r="O8" i="12"/>
  <c r="AQ74" i="11"/>
  <c r="AR74"/>
  <c r="O72" i="12"/>
  <c r="AQ138" i="11"/>
  <c r="AR138"/>
  <c r="O136" i="12"/>
  <c r="AQ78" i="11"/>
  <c r="AR78"/>
  <c r="O76" i="12"/>
  <c r="AQ48" i="11"/>
  <c r="AR48"/>
  <c r="O46" i="12"/>
  <c r="AQ134" i="11"/>
  <c r="AR134"/>
  <c r="O132" i="12"/>
  <c r="AQ70" i="11"/>
  <c r="AR70"/>
  <c r="O68" i="12"/>
  <c r="AQ88" i="11"/>
  <c r="AR88"/>
  <c r="O86" i="12"/>
  <c r="AM5" i="11"/>
  <c r="AK146"/>
  <c r="AQ42"/>
  <c r="AR42"/>
  <c r="O40" i="12"/>
  <c r="AQ65" i="11"/>
  <c r="AR65"/>
  <c r="O63" i="12"/>
  <c r="AQ84" i="11"/>
  <c r="AR84"/>
  <c r="O82" i="12"/>
  <c r="AQ69" i="11"/>
  <c r="AR69"/>
  <c r="O67" i="12"/>
  <c r="AQ80" i="11"/>
  <c r="AR80"/>
  <c r="O78" i="12"/>
  <c r="AQ29" i="11"/>
  <c r="AR29"/>
  <c r="O27" i="12"/>
  <c r="AQ90" i="11"/>
  <c r="AR90"/>
  <c r="O88" i="12"/>
  <c r="Q88" s="1"/>
  <c r="R88" s="1"/>
  <c r="AQ38" i="11"/>
  <c r="AR38"/>
  <c r="O36" i="12"/>
  <c r="Q36"/>
  <c r="R36" s="1"/>
  <c r="P74"/>
  <c r="Q74"/>
  <c r="R74"/>
  <c r="P22"/>
  <c r="Q22"/>
  <c r="R22" s="1"/>
  <c r="AQ137" i="11"/>
  <c r="AR137"/>
  <c r="O135" i="12"/>
  <c r="Q135" s="1"/>
  <c r="R135" s="1"/>
  <c r="AQ121" i="11"/>
  <c r="AR121"/>
  <c r="O119" i="12"/>
  <c r="AQ31" i="11"/>
  <c r="AR31"/>
  <c r="O29" i="12"/>
  <c r="AQ63" i="11"/>
  <c r="AR63"/>
  <c r="O61" i="12"/>
  <c r="Q61"/>
  <c r="R61" s="1"/>
  <c r="AQ95" i="11"/>
  <c r="AR95"/>
  <c r="O93" i="12"/>
  <c r="AQ139" i="11"/>
  <c r="AR139"/>
  <c r="O137" i="12"/>
  <c r="Q137"/>
  <c r="R137" s="1"/>
  <c r="AQ123" i="11"/>
  <c r="AR123"/>
  <c r="O121" i="12"/>
  <c r="AQ27" i="11"/>
  <c r="AR27"/>
  <c r="O25" i="12"/>
  <c r="AQ59" i="11"/>
  <c r="AR59"/>
  <c r="O57" i="12"/>
  <c r="Q57" s="1"/>
  <c r="R57" s="1"/>
  <c r="AQ91" i="11"/>
  <c r="AR91"/>
  <c r="O89" i="12"/>
  <c r="AQ132" i="11"/>
  <c r="AR132"/>
  <c r="O130" i="12"/>
  <c r="AQ26" i="11"/>
  <c r="AR26"/>
  <c r="O24" i="12"/>
  <c r="AQ49" i="11"/>
  <c r="AR49"/>
  <c r="O47" i="12"/>
  <c r="AQ103" i="11"/>
  <c r="AR103"/>
  <c r="O101" i="12"/>
  <c r="AQ68" i="11"/>
  <c r="AR68"/>
  <c r="O66" i="12"/>
  <c r="Q66" s="1"/>
  <c r="R66" s="1"/>
  <c r="AQ109" i="11"/>
  <c r="AR109"/>
  <c r="O107" i="12"/>
  <c r="AQ62" i="11"/>
  <c r="AR62"/>
  <c r="O60" i="12"/>
  <c r="AQ21" i="11"/>
  <c r="AR21"/>
  <c r="O19" i="12"/>
  <c r="AQ85" i="11"/>
  <c r="AR85"/>
  <c r="O83" i="12"/>
  <c r="AQ32" i="11"/>
  <c r="AR32"/>
  <c r="O30" i="12"/>
  <c r="Q30"/>
  <c r="R30" s="1"/>
  <c r="AQ61" i="11"/>
  <c r="AR61"/>
  <c r="O59" i="12"/>
  <c r="Q59" s="1"/>
  <c r="R59" s="1"/>
  <c r="AQ114" i="11"/>
  <c r="AR114"/>
  <c r="O112" i="12"/>
  <c r="AQ7" i="11"/>
  <c r="AR7"/>
  <c r="O5" i="12"/>
  <c r="AQ16" i="11"/>
  <c r="AR16"/>
  <c r="O14" i="12"/>
  <c r="AQ22" i="11"/>
  <c r="AR22"/>
  <c r="O20" i="12"/>
  <c r="Q20" s="1"/>
  <c r="R20" s="1"/>
  <c r="AQ40" i="11"/>
  <c r="AR40"/>
  <c r="O38" i="12"/>
  <c r="J144"/>
  <c r="R3"/>
  <c r="AQ145" i="11"/>
  <c r="AR145"/>
  <c r="O143" i="12"/>
  <c r="Q143" s="1"/>
  <c r="R143" s="1"/>
  <c r="AQ129" i="11"/>
  <c r="AR129"/>
  <c r="O127" i="12"/>
  <c r="AQ15" i="11"/>
  <c r="AR15"/>
  <c r="O13" i="12"/>
  <c r="AQ47" i="11"/>
  <c r="AR47"/>
  <c r="O45" i="12"/>
  <c r="AQ79" i="11"/>
  <c r="AR79"/>
  <c r="O77" i="12"/>
  <c r="AQ116" i="11"/>
  <c r="AR116"/>
  <c r="O114" i="12"/>
  <c r="AQ131" i="11"/>
  <c r="AR131"/>
  <c r="O129" i="12"/>
  <c r="Q129" s="1"/>
  <c r="R129" s="1"/>
  <c r="AQ11" i="11"/>
  <c r="AR11"/>
  <c r="O9" i="12"/>
  <c r="AQ43" i="11"/>
  <c r="AR43"/>
  <c r="O41" i="12"/>
  <c r="AQ75" i="11"/>
  <c r="AR75"/>
  <c r="O73" i="12"/>
  <c r="AQ113" i="11"/>
  <c r="AR113"/>
  <c r="O111" i="12"/>
  <c r="AQ58" i="11"/>
  <c r="AR58"/>
  <c r="O56" i="12"/>
  <c r="AQ17" i="11"/>
  <c r="AR17"/>
  <c r="O15" i="12"/>
  <c r="Q15" s="1"/>
  <c r="R15" s="1"/>
  <c r="AQ81" i="11"/>
  <c r="AR81"/>
  <c r="O79" i="12"/>
  <c r="AQ130" i="11"/>
  <c r="AR130"/>
  <c r="O128" i="12"/>
  <c r="AQ94" i="11"/>
  <c r="AR94"/>
  <c r="O92" i="12"/>
  <c r="AQ53" i="11"/>
  <c r="AR53"/>
  <c r="O51" i="12"/>
  <c r="AQ107" i="11"/>
  <c r="AR107"/>
  <c r="O105" i="12"/>
  <c r="AQ64" i="11"/>
  <c r="AR64"/>
  <c r="O62" i="12"/>
  <c r="AQ106" i="11"/>
  <c r="AR106"/>
  <c r="O104" i="12"/>
  <c r="Q104"/>
  <c r="R104" s="1"/>
  <c r="AQ140" i="11"/>
  <c r="AR140"/>
  <c r="O138" i="12"/>
  <c r="AQ33" i="11"/>
  <c r="AR33"/>
  <c r="O31" i="12"/>
  <c r="AQ97" i="11"/>
  <c r="AR97"/>
  <c r="O95" i="12"/>
  <c r="AQ52" i="11"/>
  <c r="AR52"/>
  <c r="O50" i="12"/>
  <c r="AQ14" i="11"/>
  <c r="AR14"/>
  <c r="O12" i="12"/>
  <c r="AQ37" i="11"/>
  <c r="AR37"/>
  <c r="O35" i="12"/>
  <c r="AQ104" i="11"/>
  <c r="AR104"/>
  <c r="O102" i="12"/>
  <c r="AQ93" i="11"/>
  <c r="AR93"/>
  <c r="O91" i="12"/>
  <c r="AQ46" i="11"/>
  <c r="AR46"/>
  <c r="O44" i="12"/>
  <c r="L144"/>
  <c r="P15"/>
  <c r="P127"/>
  <c r="Q127"/>
  <c r="R127" s="1"/>
  <c r="P83"/>
  <c r="Q83"/>
  <c r="R83"/>
  <c r="P107"/>
  <c r="Q107"/>
  <c r="R107" s="1"/>
  <c r="P47"/>
  <c r="Q47"/>
  <c r="R47"/>
  <c r="P121"/>
  <c r="Q121"/>
  <c r="R121" s="1"/>
  <c r="P29"/>
  <c r="Q29"/>
  <c r="R29"/>
  <c r="P67"/>
  <c r="Q67"/>
  <c r="R67" s="1"/>
  <c r="P86"/>
  <c r="Q86"/>
  <c r="R86"/>
  <c r="P132"/>
  <c r="Q132"/>
  <c r="R132" s="1"/>
  <c r="P76"/>
  <c r="Q76"/>
  <c r="R76"/>
  <c r="P72"/>
  <c r="Q72"/>
  <c r="R72" s="1"/>
  <c r="P6"/>
  <c r="Q6"/>
  <c r="R6"/>
  <c r="P28"/>
  <c r="Q28"/>
  <c r="R28" s="1"/>
  <c r="P34"/>
  <c r="Q34"/>
  <c r="R34"/>
  <c r="P120"/>
  <c r="Q120"/>
  <c r="R120" s="1"/>
  <c r="P122"/>
  <c r="Q122"/>
  <c r="R122"/>
  <c r="P44"/>
  <c r="Q44"/>
  <c r="R44" s="1"/>
  <c r="P95"/>
  <c r="Q95"/>
  <c r="R95"/>
  <c r="P91"/>
  <c r="Q91"/>
  <c r="R91" s="1"/>
  <c r="P79"/>
  <c r="Q79"/>
  <c r="R79"/>
  <c r="P111"/>
  <c r="Q111"/>
  <c r="R111" s="1"/>
  <c r="P13"/>
  <c r="Q13"/>
  <c r="R13"/>
  <c r="P19"/>
  <c r="Q19"/>
  <c r="R19" s="1"/>
  <c r="P101"/>
  <c r="Q101"/>
  <c r="R101"/>
  <c r="P89"/>
  <c r="Q89"/>
  <c r="R89" s="1"/>
  <c r="P25"/>
  <c r="Q25"/>
  <c r="R25"/>
  <c r="P119"/>
  <c r="Q119"/>
  <c r="R119" s="1"/>
  <c r="P63"/>
  <c r="Q63"/>
  <c r="R63"/>
  <c r="P68"/>
  <c r="Q68"/>
  <c r="R68" s="1"/>
  <c r="P46"/>
  <c r="Q46"/>
  <c r="R46"/>
  <c r="P136"/>
  <c r="Q136"/>
  <c r="R136" s="1"/>
  <c r="P8"/>
  <c r="Q8"/>
  <c r="R8"/>
  <c r="P116"/>
  <c r="Q116"/>
  <c r="R116" s="1"/>
  <c r="P100"/>
  <c r="Q100"/>
  <c r="R100"/>
  <c r="P106"/>
  <c r="Q106"/>
  <c r="R106" s="1"/>
  <c r="P18"/>
  <c r="Q18"/>
  <c r="R18"/>
  <c r="P54"/>
  <c r="Q54"/>
  <c r="R54" s="1"/>
  <c r="P102"/>
  <c r="Q102"/>
  <c r="R102"/>
  <c r="P12"/>
  <c r="Q12"/>
  <c r="R12" s="1"/>
  <c r="P105"/>
  <c r="Q105"/>
  <c r="R105"/>
  <c r="P92"/>
  <c r="Q92"/>
  <c r="R92" s="1"/>
  <c r="P56"/>
  <c r="Q56"/>
  <c r="R56"/>
  <c r="P73"/>
  <c r="Q73"/>
  <c r="R73" s="1"/>
  <c r="K144"/>
  <c r="AQ5" i="11"/>
  <c r="AQ146"/>
  <c r="AM1"/>
  <c r="AM2"/>
  <c r="AM146"/>
  <c r="P35" i="12"/>
  <c r="Q35"/>
  <c r="R35"/>
  <c r="P50"/>
  <c r="Q50"/>
  <c r="R50" s="1"/>
  <c r="P31"/>
  <c r="Q31"/>
  <c r="R31"/>
  <c r="P138"/>
  <c r="Q138"/>
  <c r="R138" s="1"/>
  <c r="P62"/>
  <c r="Q62"/>
  <c r="R62"/>
  <c r="P51"/>
  <c r="Q51"/>
  <c r="R51" s="1"/>
  <c r="P128"/>
  <c r="Q128"/>
  <c r="R128"/>
  <c r="P41"/>
  <c r="Q41"/>
  <c r="R41" s="1"/>
  <c r="P9"/>
  <c r="Q9"/>
  <c r="R9"/>
  <c r="P114"/>
  <c r="Q114"/>
  <c r="R114" s="1"/>
  <c r="P77"/>
  <c r="Q77"/>
  <c r="R77"/>
  <c r="P45"/>
  <c r="Q45"/>
  <c r="R45" s="1"/>
  <c r="P38"/>
  <c r="Q38"/>
  <c r="R38"/>
  <c r="P14"/>
  <c r="Q14"/>
  <c r="R14" s="1"/>
  <c r="P5"/>
  <c r="Q5"/>
  <c r="R5"/>
  <c r="P112"/>
  <c r="Q112"/>
  <c r="R112" s="1"/>
  <c r="P60"/>
  <c r="Q60"/>
  <c r="R60"/>
  <c r="P24"/>
  <c r="Q24"/>
  <c r="R24" s="1"/>
  <c r="P130"/>
  <c r="Q130"/>
  <c r="R130"/>
  <c r="P93"/>
  <c r="Q93"/>
  <c r="R93" s="1"/>
  <c r="P27"/>
  <c r="Q27"/>
  <c r="R27"/>
  <c r="P78"/>
  <c r="Q78"/>
  <c r="R78" s="1"/>
  <c r="P82"/>
  <c r="Q82"/>
  <c r="R82"/>
  <c r="P40"/>
  <c r="Q40"/>
  <c r="R40" s="1"/>
  <c r="AR146" i="11"/>
  <c r="AR5"/>
  <c r="O3" i="12"/>
  <c r="Q3" s="1"/>
  <c r="O144" l="1"/>
  <c r="P144" l="1"/>
  <c r="Q144"/>
  <c r="R144" s="1"/>
</calcChain>
</file>

<file path=xl/comments1.xml><?xml version="1.0" encoding="utf-8"?>
<comments xmlns="http://schemas.openxmlformats.org/spreadsheetml/2006/main">
  <authors>
    <author>OEP</author>
  </authors>
  <commentList>
    <comment ref="C26" authorId="0">
      <text>
        <r>
          <rPr>
            <b/>
            <sz val="8"/>
            <color indexed="81"/>
            <rFont val="Tahoma"/>
            <charset val="238"/>
          </rPr>
          <t>volumenszerződött</t>
        </r>
      </text>
    </comment>
    <comment ref="C166" authorId="0">
      <text>
        <r>
          <rPr>
            <b/>
            <sz val="8"/>
            <color indexed="81"/>
            <rFont val="Tahoma"/>
            <charset val="238"/>
          </rPr>
          <t>volumenszerződött!!</t>
        </r>
      </text>
    </comment>
    <comment ref="C232" authorId="0">
      <text>
        <r>
          <rPr>
            <b/>
            <sz val="8"/>
            <color indexed="81"/>
            <rFont val="Tahoma"/>
            <charset val="238"/>
          </rPr>
          <t>volumenszerződött!!</t>
        </r>
      </text>
    </comment>
  </commentList>
</comments>
</file>

<file path=xl/comments2.xml><?xml version="1.0" encoding="utf-8"?>
<comments xmlns="http://schemas.openxmlformats.org/spreadsheetml/2006/main">
  <authors>
    <author>OEP</author>
  </authors>
  <commentList>
    <comment ref="A13" authorId="0">
      <text>
        <r>
          <rPr>
            <b/>
            <sz val="8"/>
            <color indexed="81"/>
            <rFont val="Tahoma"/>
            <charset val="238"/>
          </rPr>
          <t>E456</t>
        </r>
      </text>
    </comment>
    <comment ref="A29" authorId="0">
      <text>
        <r>
          <rPr>
            <b/>
            <sz val="8"/>
            <color indexed="81"/>
            <rFont val="Tahoma"/>
            <charset val="238"/>
          </rPr>
          <t>regi kod:
05_B169</t>
        </r>
        <r>
          <rPr>
            <sz val="8"/>
            <color indexed="81"/>
            <rFont val="Tahoma"/>
            <charset val="238"/>
          </rPr>
          <t xml:space="preserve">
</t>
        </r>
      </text>
    </comment>
    <comment ref="A43" authorId="0">
      <text>
        <r>
          <rPr>
            <b/>
            <sz val="8"/>
            <color indexed="81"/>
            <rFont val="Tahoma"/>
            <charset val="238"/>
          </rPr>
          <t>OEP:</t>
        </r>
        <r>
          <rPr>
            <sz val="8"/>
            <color indexed="81"/>
            <rFont val="Tahoma"/>
            <charset val="238"/>
          </rPr>
          <t xml:space="preserve">
regi kod K929
</t>
        </r>
      </text>
    </comment>
    <comment ref="A45" authorId="0">
      <text>
        <r>
          <rPr>
            <b/>
            <sz val="8"/>
            <color indexed="81"/>
            <rFont val="Tahoma"/>
            <charset val="238"/>
          </rPr>
          <t>OEP:</t>
        </r>
        <r>
          <rPr>
            <sz val="8"/>
            <color indexed="81"/>
            <rFont val="Tahoma"/>
            <charset val="238"/>
          </rPr>
          <t xml:space="preserve">
regi kod: K007
Hatvani Kórház Kft.</t>
        </r>
      </text>
    </comment>
    <comment ref="A46" authorId="0">
      <text>
        <r>
          <rPr>
            <b/>
            <sz val="8"/>
            <color indexed="81"/>
            <rFont val="Tahoma"/>
            <charset val="238"/>
          </rPr>
          <t>OEP:</t>
        </r>
        <r>
          <rPr>
            <sz val="8"/>
            <color indexed="81"/>
            <rFont val="Tahoma"/>
            <charset val="238"/>
          </rPr>
          <t xml:space="preserve">
regi kod K401</t>
        </r>
      </text>
    </comment>
    <comment ref="A72" authorId="0">
      <text>
        <r>
          <rPr>
            <b/>
            <sz val="8"/>
            <color indexed="81"/>
            <rFont val="Tahoma"/>
            <charset val="238"/>
          </rPr>
          <t>OEP:</t>
        </r>
        <r>
          <rPr>
            <sz val="8"/>
            <color indexed="81"/>
            <rFont val="Tahoma"/>
            <charset val="238"/>
          </rPr>
          <t xml:space="preserve">
2209&gt;&gt;M290</t>
        </r>
      </text>
    </comment>
    <comment ref="A73" authorId="0">
      <text>
        <r>
          <rPr>
            <b/>
            <sz val="8"/>
            <color indexed="81"/>
            <rFont val="Tahoma"/>
            <charset val="238"/>
          </rPr>
          <t>OEP:</t>
        </r>
        <r>
          <rPr>
            <sz val="8"/>
            <color indexed="81"/>
            <rFont val="Tahoma"/>
            <charset val="238"/>
          </rPr>
          <t xml:space="preserve">
2219&gt;&gt;&gt;M291</t>
        </r>
      </text>
    </comment>
    <comment ref="A74" authorId="0">
      <text>
        <r>
          <rPr>
            <b/>
            <sz val="8"/>
            <color indexed="81"/>
            <rFont val="Tahoma"/>
            <charset val="238"/>
          </rPr>
          <t>OEP:</t>
        </r>
        <r>
          <rPr>
            <sz val="8"/>
            <color indexed="81"/>
            <rFont val="Tahoma"/>
            <charset val="238"/>
          </rPr>
          <t xml:space="preserve">
2224&gt;&gt;&gt;M289</t>
        </r>
      </text>
    </comment>
    <comment ref="A76" authorId="0">
      <text>
        <r>
          <rPr>
            <b/>
            <sz val="8"/>
            <color indexed="81"/>
            <rFont val="Tahoma"/>
            <charset val="238"/>
          </rPr>
          <t>OEP:</t>
        </r>
        <r>
          <rPr>
            <sz val="8"/>
            <color indexed="81"/>
            <rFont val="Tahoma"/>
            <charset val="238"/>
          </rPr>
          <t xml:space="preserve">
2242&gt;&gt;&gt;M570</t>
        </r>
      </text>
    </comment>
  </commentList>
</comments>
</file>

<file path=xl/sharedStrings.xml><?xml version="1.0" encoding="utf-8"?>
<sst xmlns="http://schemas.openxmlformats.org/spreadsheetml/2006/main" count="3058" uniqueCount="1139">
  <si>
    <t>5.b)
egyetem
megyei
országos
egyházi
szakkórház</t>
  </si>
  <si>
    <t>Egynapos
arány</t>
  </si>
  <si>
    <t xml:space="preserve">
egynapos lehetséges</t>
  </si>
  <si>
    <t xml:space="preserve">
egynaposként elszámolt</t>
  </si>
  <si>
    <t>lehetséges telj 20%-a</t>
  </si>
  <si>
    <t>5.c)
egynapos</t>
  </si>
  <si>
    <t>ki nem osztott</t>
  </si>
  <si>
    <t>megye</t>
  </si>
  <si>
    <t>egynapos</t>
  </si>
  <si>
    <t>01</t>
  </si>
  <si>
    <t>1049</t>
  </si>
  <si>
    <t xml:space="preserve">Pécs, Baranya megyei Kórház   </t>
  </si>
  <si>
    <t>1052</t>
  </si>
  <si>
    <t xml:space="preserve">Mohács, VKh.Ri                </t>
  </si>
  <si>
    <t>2912</t>
  </si>
  <si>
    <t xml:space="preserve">Pécsi Tudományegyetem OEKK    </t>
  </si>
  <si>
    <t>A316</t>
  </si>
  <si>
    <t>Siklósi Kh. Hum.Eü.Nonprof.Kft</t>
  </si>
  <si>
    <t>C353</t>
  </si>
  <si>
    <t xml:space="preserve">Uro Clin KFT, Pécs            </t>
  </si>
  <si>
    <t>K327</t>
  </si>
  <si>
    <t xml:space="preserve">Szigetvári Eü. Kft.           </t>
  </si>
  <si>
    <t>K526</t>
  </si>
  <si>
    <t xml:space="preserve">Komlói Egészségcentrum Kft.   </t>
  </si>
  <si>
    <t>02</t>
  </si>
  <si>
    <t>1084</t>
  </si>
  <si>
    <t xml:space="preserve">Baja, VKh.Ri.                 </t>
  </si>
  <si>
    <t>1122</t>
  </si>
  <si>
    <t>Kecskemét, BKM Önkorm. Kórháza</t>
  </si>
  <si>
    <t>1129</t>
  </si>
  <si>
    <t xml:space="preserve">Kalocsa, VKh. Ri.             </t>
  </si>
  <si>
    <t>1135</t>
  </si>
  <si>
    <t>Kiskunfélegyh.Vkh.Ri.Gyf.Re.Kp</t>
  </si>
  <si>
    <t>M280</t>
  </si>
  <si>
    <t>Semmelweis Halasi Kh. Np. Kft.</t>
  </si>
  <si>
    <t>03</t>
  </si>
  <si>
    <t>1243</t>
  </si>
  <si>
    <t xml:space="preserve">Orosháza, V.Egy.Gy.-M. Int.   </t>
  </si>
  <si>
    <t>1248</t>
  </si>
  <si>
    <t xml:space="preserve">Gyula, Pándy Kálmán MKh.Ri.   </t>
  </si>
  <si>
    <t>1249</t>
  </si>
  <si>
    <t xml:space="preserve">Békéscsaba, Réthy Pál VKh.Ri. </t>
  </si>
  <si>
    <t>04</t>
  </si>
  <si>
    <t>1301</t>
  </si>
  <si>
    <t>Edelény, Koch Róbert Kh.és Ri.</t>
  </si>
  <si>
    <t>M058</t>
  </si>
  <si>
    <t xml:space="preserve">DEOEC Kazincbarcika Kh. kft.          </t>
  </si>
  <si>
    <t>1349</t>
  </si>
  <si>
    <t>Miskolc, BAZ.M.Kh.Egyetemi Okt</t>
  </si>
  <si>
    <t>M132</t>
  </si>
  <si>
    <t>Ózd, Almási Balogh Pál Kft.</t>
  </si>
  <si>
    <t>1403</t>
  </si>
  <si>
    <t>Szikszó, II. Rákóczi F. Kórház</t>
  </si>
  <si>
    <t>1407</t>
  </si>
  <si>
    <t>Sátoraljaújhely, Erzsébet VKh.</t>
  </si>
  <si>
    <t>M094</t>
  </si>
  <si>
    <t>MISEK</t>
  </si>
  <si>
    <t>05</t>
  </si>
  <si>
    <t>1454</t>
  </si>
  <si>
    <t>Hódmezővásárhely,Erzsébet KH.R</t>
  </si>
  <si>
    <t>1460</t>
  </si>
  <si>
    <t xml:space="preserve">Makó, Dr.Diósszilágyi S.V.Kh. </t>
  </si>
  <si>
    <t>1484</t>
  </si>
  <si>
    <t>Deszk, Mellkasi Betegs.Szakkh.</t>
  </si>
  <si>
    <t>1487</t>
  </si>
  <si>
    <t>Szentes,Cs.M.Önk.dr.Bugyi I.Kh</t>
  </si>
  <si>
    <t>2917</t>
  </si>
  <si>
    <t>SZTE Szent-Györgyi A. Kl.Közp.</t>
  </si>
  <si>
    <t>M226</t>
  </si>
  <si>
    <t xml:space="preserve">Kisteleki Eü.Közp.Nonprofit Kft.         </t>
  </si>
  <si>
    <t>06</t>
  </si>
  <si>
    <t>1568</t>
  </si>
  <si>
    <t>Székesfehérvár, Szt.György MKh</t>
  </si>
  <si>
    <t>1583</t>
  </si>
  <si>
    <t xml:space="preserve">Mór Városi Kórház-Rendelőint. </t>
  </si>
  <si>
    <t>C975</t>
  </si>
  <si>
    <t xml:space="preserve">Napfény 2001 KHT              </t>
  </si>
  <si>
    <t>H681</t>
  </si>
  <si>
    <t>Dunaújv,Szent Pantaleon Kh.KHT</t>
  </si>
  <si>
    <t>07</t>
  </si>
  <si>
    <t>1601</t>
  </si>
  <si>
    <t xml:space="preserve">Csorna, Margit Kh.            </t>
  </si>
  <si>
    <t>1630</t>
  </si>
  <si>
    <t>Kapuvár, Lumniczer S. Kh.- Ri.</t>
  </si>
  <si>
    <t>1640</t>
  </si>
  <si>
    <t>Győr, Petz A.Megyei Oktató Kh.</t>
  </si>
  <si>
    <t>1644</t>
  </si>
  <si>
    <t xml:space="preserve">Mosonmagyaróvár, Karolina Kh. </t>
  </si>
  <si>
    <t>1663</t>
  </si>
  <si>
    <t>Sopron MJV. Erzsébet Kh. DEOEC</t>
  </si>
  <si>
    <t>08</t>
  </si>
  <si>
    <t>1683</t>
  </si>
  <si>
    <t xml:space="preserve">Berettyóújfalu, Területi Kh.  </t>
  </si>
  <si>
    <t>2894</t>
  </si>
  <si>
    <t xml:space="preserve">DE OEC, Debrecen              </t>
  </si>
  <si>
    <t>H049</t>
  </si>
  <si>
    <t xml:space="preserve">Debrecen VESZ Eü. Szolg. KHT  </t>
  </si>
  <si>
    <t>K506</t>
  </si>
  <si>
    <t>Debrecen, Kenézy Kórház Ri.Kft</t>
  </si>
  <si>
    <t>09</t>
  </si>
  <si>
    <t>M245</t>
  </si>
  <si>
    <t>Markhot Ferenc Np.K.Kh.Kft.</t>
  </si>
  <si>
    <t>2899</t>
  </si>
  <si>
    <t xml:space="preserve">Mátrai Gyógyintézet           </t>
  </si>
  <si>
    <t>M243</t>
  </si>
  <si>
    <t>Hatvani Városgazd. Np. Közh. Zrt.</t>
  </si>
  <si>
    <t>M244</t>
  </si>
  <si>
    <t xml:space="preserve">Gyöngyös Bugát P. Kh Eü. Np. Kft.  </t>
  </si>
  <si>
    <t>10</t>
  </si>
  <si>
    <t>1865</t>
  </si>
  <si>
    <t>Esztergom,Vaszary Kolos Kórház</t>
  </si>
  <si>
    <t>1869</t>
  </si>
  <si>
    <t xml:space="preserve">Kisbér, Batthyány Szakkórház  </t>
  </si>
  <si>
    <t>1871</t>
  </si>
  <si>
    <t xml:space="preserve">Komárom, Selye János Kh.      </t>
  </si>
  <si>
    <t>1876</t>
  </si>
  <si>
    <t>Tatabánya, Szt. Borbála Kórház</t>
  </si>
  <si>
    <t>1894</t>
  </si>
  <si>
    <t>Tata,Árpád-házi Sz.E.Szakkh.Ri</t>
  </si>
  <si>
    <t>K404</t>
  </si>
  <si>
    <t>Kastélypark Klinika Eü.Sz.Kft.</t>
  </si>
  <si>
    <t>11</t>
  </si>
  <si>
    <t>1903</t>
  </si>
  <si>
    <t>Balassagyarmat,Dr.Kenessey Vkh</t>
  </si>
  <si>
    <t>1928</t>
  </si>
  <si>
    <t xml:space="preserve">Salgótarján,Szent Lázár M.Kh. </t>
  </si>
  <si>
    <t>1945</t>
  </si>
  <si>
    <t xml:space="preserve">Pásztó, Margit Kórház         </t>
  </si>
  <si>
    <t>12</t>
  </si>
  <si>
    <t>1980</t>
  </si>
  <si>
    <t>Dr. Halász G.Szakorv.RI. Dabas</t>
  </si>
  <si>
    <t>2010</t>
  </si>
  <si>
    <t>Pest Megyei Flór Ferenc Kórház</t>
  </si>
  <si>
    <t>2049</t>
  </si>
  <si>
    <t xml:space="preserve">Szent Rókus Kórház, Bp.       </t>
  </si>
  <si>
    <t>2073</t>
  </si>
  <si>
    <t xml:space="preserve">Tüdőgyógyintézet Törökbálint  </t>
  </si>
  <si>
    <t>2090</t>
  </si>
  <si>
    <t>Vecsési Egészségügyi Szolgálat</t>
  </si>
  <si>
    <t>2095</t>
  </si>
  <si>
    <t>Vác, Jávorszky Ödön Városi Kh.</t>
  </si>
  <si>
    <t>2911</t>
  </si>
  <si>
    <t xml:space="preserve">POMÁZ, Gálfi Béla KHT         </t>
  </si>
  <si>
    <t>B305</t>
  </si>
  <si>
    <t>Veresegyház, Misszió Eü.Kp.KHT</t>
  </si>
  <si>
    <t>C613</t>
  </si>
  <si>
    <t xml:space="preserve">Europ-Med KFT, Budaörs        </t>
  </si>
  <si>
    <t>H199</t>
  </si>
  <si>
    <t xml:space="preserve">Men For Care KFT              </t>
  </si>
  <si>
    <t>K560</t>
  </si>
  <si>
    <t>Cegléd,Toldy F.Kh-Ri.Np.Kh.Kft</t>
  </si>
  <si>
    <t>13</t>
  </si>
  <si>
    <t>2137</t>
  </si>
  <si>
    <t>Kaposvár, Kaposi Mór Oktató Kh</t>
  </si>
  <si>
    <t>2146</t>
  </si>
  <si>
    <t xml:space="preserve">Marcali, VKh.                 </t>
  </si>
  <si>
    <t>2162</t>
  </si>
  <si>
    <t xml:space="preserve">Siófok, VKh.                  </t>
  </si>
  <si>
    <t>H275</t>
  </si>
  <si>
    <t>Kaposvári Egyetem Eü-i Centrum</t>
  </si>
  <si>
    <t>K795</t>
  </si>
  <si>
    <t xml:space="preserve">NagyatádMed Eü. szolg. Kft.   </t>
  </si>
  <si>
    <t>14</t>
  </si>
  <si>
    <t>M290</t>
  </si>
  <si>
    <t>Fehérgyarmat,Szatmár-Beregi Kh és Gyf. Np. Kft.</t>
  </si>
  <si>
    <t>M291</t>
  </si>
  <si>
    <t>Nagykálló Sántha K. Szkkh. Np. Kft.</t>
  </si>
  <si>
    <t>M289</t>
  </si>
  <si>
    <t>Nyíregyháza, Jósa A.Oktató Kh. Np. Kft.</t>
  </si>
  <si>
    <t>2230</t>
  </si>
  <si>
    <t xml:space="preserve">Kisvárda, Felső-Szabolcsi Kh. </t>
  </si>
  <si>
    <t>M570</t>
  </si>
  <si>
    <t>Mátészalka, Területi Kórház  Nonprofit Kft.</t>
  </si>
  <si>
    <t>15</t>
  </si>
  <si>
    <t>2324</t>
  </si>
  <si>
    <t xml:space="preserve">Szolnok, Hetényi G. MKh.      </t>
  </si>
  <si>
    <t>2378</t>
  </si>
  <si>
    <t xml:space="preserve">Karcag, Kátai Gábor Kh.-Ri.   </t>
  </si>
  <si>
    <t>8002</t>
  </si>
  <si>
    <t>MÁV Kórház és Rendint.,Szolnok</t>
  </si>
  <si>
    <t>K126</t>
  </si>
  <si>
    <t xml:space="preserve">Mezőtúr Városi Kh.-Ri. KFT    </t>
  </si>
  <si>
    <t>K892</t>
  </si>
  <si>
    <t>Jászberény,Szent Erzsébet Np. Kft.</t>
  </si>
  <si>
    <t>16</t>
  </si>
  <si>
    <t>2392</t>
  </si>
  <si>
    <t xml:space="preserve">Bonyhád, V.Kh.Ri.             </t>
  </si>
  <si>
    <t>2425</t>
  </si>
  <si>
    <t>Szekszárd, Balassa J. M.-i Kh.</t>
  </si>
  <si>
    <t>2436</t>
  </si>
  <si>
    <t xml:space="preserve">Paks, Rendelőintézet          </t>
  </si>
  <si>
    <t>4712</t>
  </si>
  <si>
    <t>Dombóvári Szent Lukács Eü. KHT</t>
  </si>
  <si>
    <t>17</t>
  </si>
  <si>
    <t>2524</t>
  </si>
  <si>
    <t xml:space="preserve">Celldömölk, Kemenesaljai Kh.  </t>
  </si>
  <si>
    <t>2531</t>
  </si>
  <si>
    <t xml:space="preserve">Sárvár, V.Kh.Ri.              </t>
  </si>
  <si>
    <t>M436</t>
  </si>
  <si>
    <t>Körmendi Egészségügyi Nonprofit Kft.</t>
  </si>
  <si>
    <t>K472</t>
  </si>
  <si>
    <t xml:space="preserve">Markusovszky Kórház Zrt.      </t>
  </si>
  <si>
    <t>18</t>
  </si>
  <si>
    <t>2535</t>
  </si>
  <si>
    <t xml:space="preserve">Ajka, Magyar Imre Kórház      </t>
  </si>
  <si>
    <t>2586</t>
  </si>
  <si>
    <t>Pápa, Gr.Esterházy Kh.-Szakamb</t>
  </si>
  <si>
    <t>2601</t>
  </si>
  <si>
    <t xml:space="preserve">Farkasgyepű, M.Tüdőgyógyint.  </t>
  </si>
  <si>
    <t>2611</t>
  </si>
  <si>
    <t xml:space="preserve">Zirc Városi Erzsébet Kh.-Ri.  </t>
  </si>
  <si>
    <t>2893</t>
  </si>
  <si>
    <t xml:space="preserve">Balatonfüred Állami Kórház    </t>
  </si>
  <si>
    <t>C149</t>
  </si>
  <si>
    <t xml:space="preserve">Pannon Reprodukciós Int. KFT  </t>
  </si>
  <si>
    <t>H505</t>
  </si>
  <si>
    <t xml:space="preserve">Palotahosp KFT., Várpalota    </t>
  </si>
  <si>
    <t>M522</t>
  </si>
  <si>
    <t>Tapolcai Kórház Nonprofit Kft.</t>
  </si>
  <si>
    <t>K676</t>
  </si>
  <si>
    <t>Veszprém, Csolnoky F.Kh.Np.Zrt</t>
  </si>
  <si>
    <t>19</t>
  </si>
  <si>
    <t>2703</t>
  </si>
  <si>
    <t xml:space="preserve">Keszthely, V.Kh.Ri.           </t>
  </si>
  <si>
    <t>2734</t>
  </si>
  <si>
    <t xml:space="preserve">Zalaegerszeg, M-i jogú Kórház </t>
  </si>
  <si>
    <t>2747</t>
  </si>
  <si>
    <t xml:space="preserve">Kanizsai Dorottya Kórház      </t>
  </si>
  <si>
    <t>H098</t>
  </si>
  <si>
    <t>Hévíz,Szent A.Reumakh.GyF. KHT</t>
  </si>
  <si>
    <t>20</t>
  </si>
  <si>
    <t>0765</t>
  </si>
  <si>
    <t xml:space="preserve">HT MEDICAL CENTER KFT.        </t>
  </si>
  <si>
    <t>2872</t>
  </si>
  <si>
    <t xml:space="preserve">Bethesda Gyermekkórház, Bp.   </t>
  </si>
  <si>
    <t>2873</t>
  </si>
  <si>
    <t xml:space="preserve">Bajcsy-Zsilinszky Kórház, Bp. </t>
  </si>
  <si>
    <t>2877</t>
  </si>
  <si>
    <t>Heim Pál Gyermekkórház-Rend.I.</t>
  </si>
  <si>
    <t>2878</t>
  </si>
  <si>
    <t>Szent István Szt.László Kh.Ri.</t>
  </si>
  <si>
    <t>2879</t>
  </si>
  <si>
    <t>Jáhn Ferenc Dél-Pesti Kh., Bp.</t>
  </si>
  <si>
    <t>2880</t>
  </si>
  <si>
    <t>Szent János Kh és É-budai EKh.</t>
  </si>
  <si>
    <t>2886</t>
  </si>
  <si>
    <t>Péterfy S.u.Kh-Ri és Bal.Közp.</t>
  </si>
  <si>
    <t>2887</t>
  </si>
  <si>
    <t xml:space="preserve">Nyírő Gyula Kórház, Bp.       </t>
  </si>
  <si>
    <t>2889</t>
  </si>
  <si>
    <t>Szent Imre Kórház,Fővárosi Önk</t>
  </si>
  <si>
    <t>2890</t>
  </si>
  <si>
    <t xml:space="preserve">Károlyi Sándor Kórház, Bp.    </t>
  </si>
  <si>
    <t>2891</t>
  </si>
  <si>
    <t xml:space="preserve">Uzsoki u. Kórház, Bp.         </t>
  </si>
  <si>
    <t>2896</t>
  </si>
  <si>
    <t>Gottsegen György Orsz.Kard.Int</t>
  </si>
  <si>
    <t>2897</t>
  </si>
  <si>
    <t xml:space="preserve">OKTPI                         </t>
  </si>
  <si>
    <t>2903</t>
  </si>
  <si>
    <t xml:space="preserve">OITI                          </t>
  </si>
  <si>
    <t>2906</t>
  </si>
  <si>
    <t xml:space="preserve">ONKI                          </t>
  </si>
  <si>
    <t>2907</t>
  </si>
  <si>
    <t xml:space="preserve">ORFI                          </t>
  </si>
  <si>
    <t>2910</t>
  </si>
  <si>
    <t xml:space="preserve">OSEI                          </t>
  </si>
  <si>
    <t>2913</t>
  </si>
  <si>
    <t xml:space="preserve">OORI                          </t>
  </si>
  <si>
    <t>2915</t>
  </si>
  <si>
    <t xml:space="preserve">Semmelweis Egyetem            </t>
  </si>
  <si>
    <t>4026</t>
  </si>
  <si>
    <t xml:space="preserve">MAZSIHISZ, Bp.                </t>
  </si>
  <si>
    <t>6072</t>
  </si>
  <si>
    <t xml:space="preserve">Budapesti Szent Ferenc Kórház </t>
  </si>
  <si>
    <t>7610</t>
  </si>
  <si>
    <t xml:space="preserve">BLESZ                         </t>
  </si>
  <si>
    <t>7990</t>
  </si>
  <si>
    <t xml:space="preserve">Vadaskert Alapítvány          </t>
  </si>
  <si>
    <t>8714</t>
  </si>
  <si>
    <t xml:space="preserve">KAÁLI Intézet KFT.            </t>
  </si>
  <si>
    <t>A275</t>
  </si>
  <si>
    <t xml:space="preserve">Budavári Önk. Eü. Szolgálat   </t>
  </si>
  <si>
    <t>C030</t>
  </si>
  <si>
    <t xml:space="preserve">Sterilitás KFT, XI.ker.       </t>
  </si>
  <si>
    <t>C069</t>
  </si>
  <si>
    <t>Budai Irgalmas Rend Kórház KHT</t>
  </si>
  <si>
    <t>C247</t>
  </si>
  <si>
    <t>Forgács Int. Eü.Szolg.BT, XX.k</t>
  </si>
  <si>
    <t>C278</t>
  </si>
  <si>
    <t xml:space="preserve">Kelen Kórház Kft              </t>
  </si>
  <si>
    <t>H025</t>
  </si>
  <si>
    <t>Bp. XVI.ker. Kertvárosi Eü.Sz.</t>
  </si>
  <si>
    <t>H043</t>
  </si>
  <si>
    <t>Óbuda-Békásmegyer Eü.Szolg.KHT</t>
  </si>
  <si>
    <t>H915</t>
  </si>
  <si>
    <t xml:space="preserve">Budai Egészségközpont Kft.    </t>
  </si>
  <si>
    <t>K358</t>
  </si>
  <si>
    <t xml:space="preserve">Ars Medica Lézerklinika Kft.  </t>
  </si>
  <si>
    <t>K403</t>
  </si>
  <si>
    <t>K405</t>
  </si>
  <si>
    <t xml:space="preserve">PREMED PHARMA KFT.            </t>
  </si>
  <si>
    <t>K409</t>
  </si>
  <si>
    <t xml:space="preserve">Istenhegyi Magánklinika Zrt.  </t>
  </si>
  <si>
    <t>K413</t>
  </si>
  <si>
    <t xml:space="preserve">Pszl-Pszi Kft                 </t>
  </si>
  <si>
    <t>K558</t>
  </si>
  <si>
    <t>Bp. XIII.k.Eü.Szolg.Kh.Np.Kft.</t>
  </si>
  <si>
    <t>K620</t>
  </si>
  <si>
    <t xml:space="preserve">Bp. IX.ker. Szakrendelő Kft.  </t>
  </si>
  <si>
    <t>Kiskunhalas,Semmelweis Kh. KHT</t>
  </si>
  <si>
    <t>Miskolc, Szent Ferenc Rehab.Kh</t>
  </si>
  <si>
    <t>Honv.Min. Egészségügyi Központ</t>
  </si>
  <si>
    <t>ÖSSZESEN</t>
  </si>
  <si>
    <t>TVK2007
II.FELEV</t>
  </si>
  <si>
    <t>TVK2007
I.FELEV</t>
  </si>
  <si>
    <t>Összesen</t>
  </si>
  <si>
    <t>STRUKT
VALT
HATASA
%</t>
  </si>
  <si>
    <t>felső</t>
  </si>
  <si>
    <t>többlet</t>
  </si>
  <si>
    <t>[0-5%[</t>
  </si>
  <si>
    <t>[5-10%[</t>
  </si>
  <si>
    <t>[10-15%[</t>
  </si>
  <si>
    <t>[15-28%[</t>
  </si>
  <si>
    <t>[28- %[</t>
  </si>
  <si>
    <t>Többlet</t>
  </si>
  <si>
    <t>Arány</t>
  </si>
  <si>
    <t>0923</t>
  </si>
  <si>
    <t xml:space="preserve">Máltai Szeretetszolgálat Pécs </t>
  </si>
  <si>
    <t>0986</t>
  </si>
  <si>
    <t xml:space="preserve">Eü-Med KFT                    </t>
  </si>
  <si>
    <t>1054</t>
  </si>
  <si>
    <t>MÁGOCS nagyközségi Önkormányz.</t>
  </si>
  <si>
    <t>1064</t>
  </si>
  <si>
    <t xml:space="preserve">Pécs, Egy.Eü.Int.             </t>
  </si>
  <si>
    <t>1065</t>
  </si>
  <si>
    <t xml:space="preserve">PÉCSVÁRAD                     </t>
  </si>
  <si>
    <t>1073</t>
  </si>
  <si>
    <t xml:space="preserve">SZENTLŐRINC V. Önkormányzata  </t>
  </si>
  <si>
    <t>K718</t>
  </si>
  <si>
    <t>Betegápoló Irg.rend Pécsi Háza</t>
  </si>
  <si>
    <t>3953</t>
  </si>
  <si>
    <t xml:space="preserve">MEDI-HOME BT                  </t>
  </si>
  <si>
    <t>M628</t>
  </si>
  <si>
    <t>Világ Világossága Nonprofit Kft.</t>
  </si>
  <si>
    <t>4304</t>
  </si>
  <si>
    <t xml:space="preserve">Neuro CT KFT Pécs             </t>
  </si>
  <si>
    <t>5236</t>
  </si>
  <si>
    <t xml:space="preserve">Sellye, Eü. Közp.             </t>
  </si>
  <si>
    <t>7226</t>
  </si>
  <si>
    <t xml:space="preserve">SZÁSZVÁR Nagyközségi Önk.     </t>
  </si>
  <si>
    <t>B309</t>
  </si>
  <si>
    <t xml:space="preserve">Infra-Med KFT                 </t>
  </si>
  <si>
    <t>B396</t>
  </si>
  <si>
    <t xml:space="preserve">Déldunántúli Reg.Fogl.Eü. KFT </t>
  </si>
  <si>
    <t>C252</t>
  </si>
  <si>
    <t xml:space="preserve">INDIT Közalapítvány           </t>
  </si>
  <si>
    <t>H770</t>
  </si>
  <si>
    <t>Harkány, Zsigmondy Gyógyf. KHT</t>
  </si>
  <si>
    <t>K877</t>
  </si>
  <si>
    <t xml:space="preserve">Medic Group Kft., Pécs        </t>
  </si>
  <si>
    <t>1113</t>
  </si>
  <si>
    <t xml:space="preserve">DUNAVECSE Városi Önkormányzat </t>
  </si>
  <si>
    <t>1134</t>
  </si>
  <si>
    <t>KEREKEGYHÁZA Városi Önkormányz</t>
  </si>
  <si>
    <t>1155</t>
  </si>
  <si>
    <t xml:space="preserve">ORGOVÁNY Önkormányzat         </t>
  </si>
  <si>
    <t>M650</t>
  </si>
  <si>
    <t xml:space="preserve">SZABADSZÁLLÁS                 </t>
  </si>
  <si>
    <t>1176</t>
  </si>
  <si>
    <t xml:space="preserve">TISZAKÉCSKE                   </t>
  </si>
  <si>
    <t>1180</t>
  </si>
  <si>
    <t>KUNSZENTMIKLÓS, Városi Önkorm.</t>
  </si>
  <si>
    <t>8658</t>
  </si>
  <si>
    <t xml:space="preserve">MEDITRES KFT, Kecskemét       </t>
  </si>
  <si>
    <t>B038</t>
  </si>
  <si>
    <t xml:space="preserve">Bácsalmási Eü. Szolg. KFT     </t>
  </si>
  <si>
    <t>C351</t>
  </si>
  <si>
    <t xml:space="preserve">Dr. Laczkó és Társa BT        </t>
  </si>
  <si>
    <t>C352</t>
  </si>
  <si>
    <t xml:space="preserve">HAIM-VENTURE KFT.             </t>
  </si>
  <si>
    <t>C693</t>
  </si>
  <si>
    <t>Lajosmizse,V.Önk.Eü.Gy.Szoc.I.</t>
  </si>
  <si>
    <t>C770</t>
  </si>
  <si>
    <t>Dr. Móczár Csaba BT, Kecskemét</t>
  </si>
  <si>
    <t>M640</t>
  </si>
  <si>
    <t>Kiskunmajsa</t>
  </si>
  <si>
    <t>0668</t>
  </si>
  <si>
    <t xml:space="preserve">VIS MEDICA KFT                </t>
  </si>
  <si>
    <t>0943</t>
  </si>
  <si>
    <t xml:space="preserve">Dr. Hegyi és Tsa. Humánsz. BT </t>
  </si>
  <si>
    <t>0944</t>
  </si>
  <si>
    <t>Dr. Burján és Tsa. Eü.Szolg.BT</t>
  </si>
  <si>
    <t>1191</t>
  </si>
  <si>
    <t xml:space="preserve">Békés, V.Egy.Eü.Int.          </t>
  </si>
  <si>
    <t>1201</t>
  </si>
  <si>
    <t xml:space="preserve">DÉVAVÁNYA                     </t>
  </si>
  <si>
    <t>1207</t>
  </si>
  <si>
    <t>Gyomaendrőd, Eü.és Szoc.Int.G.</t>
  </si>
  <si>
    <t>K962</t>
  </si>
  <si>
    <t xml:space="preserve">MEDGYESEGYHÁZ                 </t>
  </si>
  <si>
    <t>1236</t>
  </si>
  <si>
    <t>Mezőberény, V.Humán.Szoc.Szolg</t>
  </si>
  <si>
    <t>7951</t>
  </si>
  <si>
    <t xml:space="preserve">Békéscsaba, Eü. alapell.      </t>
  </si>
  <si>
    <t>9380</t>
  </si>
  <si>
    <t>Sarkad V.Önk.Közp.Orvosi Rend.</t>
  </si>
  <si>
    <t>E919</t>
  </si>
  <si>
    <t>Sarkad, Tüdőb.gond. és Pulmon.</t>
  </si>
  <si>
    <t>H085</t>
  </si>
  <si>
    <t>Battonya,Eü.és Szoc. Szervezet</t>
  </si>
  <si>
    <t>K928</t>
  </si>
  <si>
    <t>Tótkomlós</t>
  </si>
  <si>
    <t>H573</t>
  </si>
  <si>
    <t>Szarvasi Szakorv.Eü.Szolg.KFT.</t>
  </si>
  <si>
    <t>H574</t>
  </si>
  <si>
    <t>Szarvasi Tüdőgyógy. Eü.Sz.KFT.</t>
  </si>
  <si>
    <t>K290</t>
  </si>
  <si>
    <t xml:space="preserve">ÁNTSZ Dél-Alföldi Reg.Int.    </t>
  </si>
  <si>
    <t>K291</t>
  </si>
  <si>
    <t>Békés m-i Szoc.Gyerm.Rehab.Kp.</t>
  </si>
  <si>
    <t>0192</t>
  </si>
  <si>
    <t xml:space="preserve">Huniko KFT, Borsod Megye      </t>
  </si>
  <si>
    <t>1287</t>
  </si>
  <si>
    <t xml:space="preserve">BORSODNÁDASD Városi Önkorm.   </t>
  </si>
  <si>
    <t>1332</t>
  </si>
  <si>
    <t xml:space="preserve">Izsófalva, Pszich. Szakk.     </t>
  </si>
  <si>
    <t>1345</t>
  </si>
  <si>
    <t xml:space="preserve">Tiszaújváros, V.Ri.           </t>
  </si>
  <si>
    <t>1355</t>
  </si>
  <si>
    <t xml:space="preserve">Mezőkövesd Ri.                </t>
  </si>
  <si>
    <t xml:space="preserve">Ózd, Almási Balogh Pál Kh.    </t>
  </si>
  <si>
    <t>1391</t>
  </si>
  <si>
    <t xml:space="preserve">Sárospatak, V.Ri.             </t>
  </si>
  <si>
    <t>1394</t>
  </si>
  <si>
    <t>1400</t>
  </si>
  <si>
    <t xml:space="preserve">Szerencs, ESZEI               </t>
  </si>
  <si>
    <t>3249</t>
  </si>
  <si>
    <t xml:space="preserve">Sajószentpéter, GYOMI         </t>
  </si>
  <si>
    <t>3250</t>
  </si>
  <si>
    <t>3252</t>
  </si>
  <si>
    <t xml:space="preserve">Encs TEK                      </t>
  </si>
  <si>
    <t>3253</t>
  </si>
  <si>
    <t xml:space="preserve">Mezőcsát, Eü.Központ          </t>
  </si>
  <si>
    <t>3254</t>
  </si>
  <si>
    <t>Putnok, V.Eü. és Szoc. Központ</t>
  </si>
  <si>
    <t>4284</t>
  </si>
  <si>
    <t>Dr. Felszeghi és Társa Bt.</t>
  </si>
  <si>
    <t>9152</t>
  </si>
  <si>
    <t>Mezőkövesd, Mozgássz.Rehab.Kp.</t>
  </si>
  <si>
    <t>B306</t>
  </si>
  <si>
    <t xml:space="preserve">FMC Dialízis Center, Borsod   </t>
  </si>
  <si>
    <t>C256</t>
  </si>
  <si>
    <t xml:space="preserve">DI-TRA KFT                    </t>
  </si>
  <si>
    <t>C257</t>
  </si>
  <si>
    <t xml:space="preserve">PPS. MED Kft.                 </t>
  </si>
  <si>
    <t>K748</t>
  </si>
  <si>
    <t>HQ Lab</t>
  </si>
  <si>
    <t>M135</t>
  </si>
  <si>
    <t>Csongrád, Dr.Szarka Ö.Egy.Eü.I</t>
  </si>
  <si>
    <t>1463</t>
  </si>
  <si>
    <t xml:space="preserve">MINDSZENT Városi Önkormányzat </t>
  </si>
  <si>
    <t>1476</t>
  </si>
  <si>
    <t xml:space="preserve">RUZSA                         </t>
  </si>
  <si>
    <t>1481</t>
  </si>
  <si>
    <t>SZÉKKUTAS Községi Önkormányzat</t>
  </si>
  <si>
    <t>M629</t>
  </si>
  <si>
    <t>Szegedi Kistérség TT Egy. Szoc. Int.</t>
  </si>
  <si>
    <t>7342</t>
  </si>
  <si>
    <t xml:space="preserve">MEDITEAM RT.                  </t>
  </si>
  <si>
    <t>C878</t>
  </si>
  <si>
    <t xml:space="preserve">Móra-Vitál KHT, Mórahalom     </t>
  </si>
  <si>
    <t>K252</t>
  </si>
  <si>
    <t xml:space="preserve">Szegedi Sport és Fürdők Kft.  </t>
  </si>
  <si>
    <t>K288</t>
  </si>
  <si>
    <t xml:space="preserve">NOVOTALEX Kft.                </t>
  </si>
  <si>
    <t>0870</t>
  </si>
  <si>
    <t xml:space="preserve">Egészség 97 BT                </t>
  </si>
  <si>
    <t>7499</t>
  </si>
  <si>
    <t xml:space="preserve">Ercsi Egészségügyi Központ    </t>
  </si>
  <si>
    <t>7520</t>
  </si>
  <si>
    <t>Székesfv. MJV Humán Szolg.Int.</t>
  </si>
  <si>
    <t>A182</t>
  </si>
  <si>
    <t xml:space="preserve">Magyar Szív Egyesület         </t>
  </si>
  <si>
    <t>B312</t>
  </si>
  <si>
    <t xml:space="preserve">S+G KFT                       </t>
  </si>
  <si>
    <t>C258</t>
  </si>
  <si>
    <t xml:space="preserve">EGÉSZSÉG Alapítvány           </t>
  </si>
  <si>
    <t>C873</t>
  </si>
  <si>
    <t xml:space="preserve">MammAlba KFT                  </t>
  </si>
  <si>
    <t>H059</t>
  </si>
  <si>
    <t xml:space="preserve">Bicskei Eü. Közp. Szolg. KFT  </t>
  </si>
  <si>
    <t>K359</t>
  </si>
  <si>
    <t xml:space="preserve">THERMAGÁRD Kft.               </t>
  </si>
  <si>
    <t>M662</t>
  </si>
  <si>
    <t>Velencei Kist Nonprft Kft</t>
  </si>
  <si>
    <t>0197</t>
  </si>
  <si>
    <t xml:space="preserve">NEK KFT, Győr-M-S. megye      </t>
  </si>
  <si>
    <t>2914</t>
  </si>
  <si>
    <t xml:space="preserve">Sopron, Állami Szanatórium    </t>
  </si>
  <si>
    <t>2948</t>
  </si>
  <si>
    <t>KARDIREX Eü. Központ Győr KFT.</t>
  </si>
  <si>
    <t>8801</t>
  </si>
  <si>
    <t xml:space="preserve">Dr. Szalay László             </t>
  </si>
  <si>
    <t>M548</t>
  </si>
  <si>
    <t>Derecske Régió Kist. Rehab Alapítvány</t>
  </si>
  <si>
    <t>1708</t>
  </si>
  <si>
    <t>Hajduböszörmény, Eü.Szolg.Int.</t>
  </si>
  <si>
    <t>1709</t>
  </si>
  <si>
    <t xml:space="preserve">Hajdunánás, V.Ri.             </t>
  </si>
  <si>
    <t>1710</t>
  </si>
  <si>
    <t>Hajdúszoboszló Járób.Ell.Centr</t>
  </si>
  <si>
    <t>4854</t>
  </si>
  <si>
    <t>Immánuel Gyermekotth. Debrecen</t>
  </si>
  <si>
    <t>4871</t>
  </si>
  <si>
    <t xml:space="preserve">M.M.Sz.Sz.Debreceni Csoportja </t>
  </si>
  <si>
    <t>7280</t>
  </si>
  <si>
    <t xml:space="preserve">HOLHOS MEDUNIV BT             </t>
  </si>
  <si>
    <t>8310</t>
  </si>
  <si>
    <t xml:space="preserve">Pro-Aegrotibus BT             </t>
  </si>
  <si>
    <t>A183</t>
  </si>
  <si>
    <t xml:space="preserve">Dr. Asztalos Katalin          </t>
  </si>
  <si>
    <t>A184</t>
  </si>
  <si>
    <t xml:space="preserve">Dr. Blasius Kft.              </t>
  </si>
  <si>
    <t>A325</t>
  </si>
  <si>
    <t xml:space="preserve">DE NOVO Bt.                   </t>
  </si>
  <si>
    <t>B746</t>
  </si>
  <si>
    <t xml:space="preserve">CHIRURGIA `98 BT, Hajdúnánás  </t>
  </si>
  <si>
    <t>C260</t>
  </si>
  <si>
    <t xml:space="preserve">Med-Réze  BT                  </t>
  </si>
  <si>
    <t>C262</t>
  </si>
  <si>
    <t xml:space="preserve">Szív-Tüdő BT                  </t>
  </si>
  <si>
    <t>C263</t>
  </si>
  <si>
    <t xml:space="preserve">Cédrus-Med BT                 </t>
  </si>
  <si>
    <t>C264</t>
  </si>
  <si>
    <t xml:space="preserve">Dr. Csapó Ildikó              </t>
  </si>
  <si>
    <t>C265</t>
  </si>
  <si>
    <t xml:space="preserve">Domokos és Társa BT           </t>
  </si>
  <si>
    <t>C267</t>
  </si>
  <si>
    <t xml:space="preserve">Pharma-Derm KFT               </t>
  </si>
  <si>
    <t>C268</t>
  </si>
  <si>
    <t xml:space="preserve">MAJOR CHIRURG Bt.             </t>
  </si>
  <si>
    <t>C297</t>
  </si>
  <si>
    <t xml:space="preserve">Dermis BT                     </t>
  </si>
  <si>
    <t>C870</t>
  </si>
  <si>
    <t>Synlab Hungary Kft.</t>
  </si>
  <si>
    <t>C871</t>
  </si>
  <si>
    <t xml:space="preserve">Neurológia 2000. BT, Debrecen </t>
  </si>
  <si>
    <t>E027</t>
  </si>
  <si>
    <t xml:space="preserve">Neuromed 98 BT, Püspökladány  </t>
  </si>
  <si>
    <t>E279</t>
  </si>
  <si>
    <t xml:space="preserve">Romed BT                      </t>
  </si>
  <si>
    <t>E440</t>
  </si>
  <si>
    <t xml:space="preserve">Gynimpex Kft, Debrecen        </t>
  </si>
  <si>
    <t>E604</t>
  </si>
  <si>
    <t xml:space="preserve">Püspökladányi Gyógyfürdő KFT  </t>
  </si>
  <si>
    <t>K369</t>
  </si>
  <si>
    <t>Balmazújvárosi VESZ Nonpr.Kft.</t>
  </si>
  <si>
    <t>K450</t>
  </si>
  <si>
    <t>Püspökladány Eü.Sz.Nonprof.Kft</t>
  </si>
  <si>
    <t>M096</t>
  </si>
  <si>
    <t>Oliva (ex Szinfa ex Holt Tenger KFT, Debrecen)</t>
  </si>
  <si>
    <t>K728</t>
  </si>
  <si>
    <t xml:space="preserve">Bihar-Med Kft.                </t>
  </si>
  <si>
    <t>K773</t>
  </si>
  <si>
    <t xml:space="preserve">Dr. Clemens Béla Marcellné    </t>
  </si>
  <si>
    <t>0219</t>
  </si>
  <si>
    <t>H.M.Ö. Csecsemő és Fogy.Gy. O.</t>
  </si>
  <si>
    <t>M431</t>
  </si>
  <si>
    <t>Eger Termál Kft</t>
  </si>
  <si>
    <t>1844</t>
  </si>
  <si>
    <t xml:space="preserve">VERPELÉT Nagyközségi Önkorm.  </t>
  </si>
  <si>
    <t>3245</t>
  </si>
  <si>
    <t>Füzesabony, Eü. és Szoc. Közp.</t>
  </si>
  <si>
    <t>4588</t>
  </si>
  <si>
    <t xml:space="preserve">Parádfürdői Állami Kórház     </t>
  </si>
  <si>
    <t>B474</t>
  </si>
  <si>
    <t xml:space="preserve">Prevenció-Eger Kft.           </t>
  </si>
  <si>
    <t>E304</t>
  </si>
  <si>
    <t xml:space="preserve">Agria Ügyelet KFT             </t>
  </si>
  <si>
    <t>K109</t>
  </si>
  <si>
    <t xml:space="preserve">Mentálhigiéniás Csoport Kft.  </t>
  </si>
  <si>
    <t>K333</t>
  </si>
  <si>
    <t>ÁNTSZ Észak Mo.Regionális Int.</t>
  </si>
  <si>
    <t>K759</t>
  </si>
  <si>
    <t xml:space="preserve">Mofetta 2003 Kft.             </t>
  </si>
  <si>
    <t>1875</t>
  </si>
  <si>
    <t>LÁBATLAN Nagyözségi Önkormányz</t>
  </si>
  <si>
    <t>1882</t>
  </si>
  <si>
    <t xml:space="preserve">NYERGESÚJFALU Városi Önkorm.  </t>
  </si>
  <si>
    <t>6649</t>
  </si>
  <si>
    <t xml:space="preserve">TATABÁNYA                     </t>
  </si>
  <si>
    <t>A952</t>
  </si>
  <si>
    <t xml:space="preserve">Magyar-Kékkereszt Egyesület   </t>
  </si>
  <si>
    <t>C269</t>
  </si>
  <si>
    <t xml:space="preserve">Sanatio Ossis Egyesület       </t>
  </si>
  <si>
    <t>C720</t>
  </si>
  <si>
    <t xml:space="preserve">Klinikus BT                   </t>
  </si>
  <si>
    <t>H520</t>
  </si>
  <si>
    <t xml:space="preserve">Kardirex KFT.                 </t>
  </si>
  <si>
    <t>K633</t>
  </si>
  <si>
    <t>Oroszlány, Szakorv.és Ápol.Kft</t>
  </si>
  <si>
    <t>K683</t>
  </si>
  <si>
    <t>Dorogi Szt.Borbála SzKh-Ri KHT</t>
  </si>
  <si>
    <t>M069</t>
  </si>
  <si>
    <t xml:space="preserve">Szkarabeusz Gyógyító Bt.      </t>
  </si>
  <si>
    <t>0761</t>
  </si>
  <si>
    <t xml:space="preserve">Huniko KFT, Pest megye        </t>
  </si>
  <si>
    <t>0994</t>
  </si>
  <si>
    <t xml:space="preserve">Silling és Tsa. Eü. Kft.      </t>
  </si>
  <si>
    <t>1984</t>
  </si>
  <si>
    <t xml:space="preserve">Dunakeszi Város Szakorv. R.I. </t>
  </si>
  <si>
    <t>1996</t>
  </si>
  <si>
    <t>Gyömrő, Szakorvosi Rendelőint.</t>
  </si>
  <si>
    <t>1999</t>
  </si>
  <si>
    <t>Gödöllő,Tormay Károly Eü.Közp.</t>
  </si>
  <si>
    <t>2011</t>
  </si>
  <si>
    <t xml:space="preserve">KISKUNLACHÁZA                 </t>
  </si>
  <si>
    <t>2023</t>
  </si>
  <si>
    <t xml:space="preserve">Monor Szakorvosi Rendelőint.  </t>
  </si>
  <si>
    <t>2026</t>
  </si>
  <si>
    <t>Nagykőrös V.Ö.Rehab.Szakkh.Ri.</t>
  </si>
  <si>
    <t>2027</t>
  </si>
  <si>
    <t xml:space="preserve">Nagykáta, Szakorv.Ri.         </t>
  </si>
  <si>
    <t>2041</t>
  </si>
  <si>
    <t xml:space="preserve">Pilisvörösvár,Szakorv. Ri.    </t>
  </si>
  <si>
    <t>2052</t>
  </si>
  <si>
    <t xml:space="preserve">Szentendre,Egészségügyi Int.  </t>
  </si>
  <si>
    <t>2057</t>
  </si>
  <si>
    <t>Szigetszentmiklós,Szakorv. Ri.</t>
  </si>
  <si>
    <t>2103</t>
  </si>
  <si>
    <t>Érd MJV Szakorvosi Rendelőint.</t>
  </si>
  <si>
    <t>3041</t>
  </si>
  <si>
    <t>Ráckeve,Szakorvosi Rendelőint.</t>
  </si>
  <si>
    <t>3370</t>
  </si>
  <si>
    <t xml:space="preserve">Szob, Szakorvosi Rendelő      </t>
  </si>
  <si>
    <t>3477</t>
  </si>
  <si>
    <t xml:space="preserve">Sanamed KHT.                  </t>
  </si>
  <si>
    <t>C281</t>
  </si>
  <si>
    <t xml:space="preserve">Mentál-Med Kft.               </t>
  </si>
  <si>
    <t>C282</t>
  </si>
  <si>
    <t>M321</t>
  </si>
  <si>
    <t xml:space="preserve">Pulm-X BT                     </t>
  </si>
  <si>
    <t>C793</t>
  </si>
  <si>
    <t xml:space="preserve">Dr. Orbán Győző BT, Fót       </t>
  </si>
  <si>
    <t>K508</t>
  </si>
  <si>
    <t xml:space="preserve">Multigon Kft.                 </t>
  </si>
  <si>
    <t>K564</t>
  </si>
  <si>
    <t xml:space="preserve">MedCenter Kft., Aszód         </t>
  </si>
  <si>
    <t>2121</t>
  </si>
  <si>
    <t xml:space="preserve">Csurgó V.-i Eü. és Szoc. Int. </t>
  </si>
  <si>
    <t>2176</t>
  </si>
  <si>
    <t xml:space="preserve">Tab, Eü. és Szociális Szolg.  </t>
  </si>
  <si>
    <t>3205</t>
  </si>
  <si>
    <t>Barcs, Járóbetegellátó Intézm.</t>
  </si>
  <si>
    <t>7244</t>
  </si>
  <si>
    <t xml:space="preserve">Balatonboglár Eü. Központ     </t>
  </si>
  <si>
    <t>A216</t>
  </si>
  <si>
    <t xml:space="preserve">Fonyód Eü. KHT                </t>
  </si>
  <si>
    <t>C480</t>
  </si>
  <si>
    <t xml:space="preserve">Pulmo BT, Siófok              </t>
  </si>
  <si>
    <t>E812</t>
  </si>
  <si>
    <t>Ált.Iskolai,Óvodai és Eü.Gondn</t>
  </si>
  <si>
    <t>H697</t>
  </si>
  <si>
    <t>Balatonföldvári Tc. Kist.Társ.</t>
  </si>
  <si>
    <t>K638</t>
  </si>
  <si>
    <t>INDIT Közalapítv.Baranya M.Önk</t>
  </si>
  <si>
    <t>Mátészalkai Területi Kórház Nonprofit Kft.</t>
  </si>
  <si>
    <t>5978</t>
  </si>
  <si>
    <t>Péter-Bodnár Ker. és Szolg. BT</t>
  </si>
  <si>
    <t>B458</t>
  </si>
  <si>
    <t xml:space="preserve">Csenger Város Önk. Népj. Kp.  </t>
  </si>
  <si>
    <t>C400</t>
  </si>
  <si>
    <t xml:space="preserve">Kisvárda Városi Eü. Alapell.  </t>
  </si>
  <si>
    <t>C881</t>
  </si>
  <si>
    <t>Medi-Son Csop.pr.Eü.Szolg. KFT</t>
  </si>
  <si>
    <t>K505</t>
  </si>
  <si>
    <t>Tiszavasvári Tc.Kist.T. SZESZK</t>
  </si>
  <si>
    <t>2344</t>
  </si>
  <si>
    <t>Kunszentmárton, Városi. Eü. Kp</t>
  </si>
  <si>
    <t>2359</t>
  </si>
  <si>
    <t>Tiszafüred, Kuthy Elek Eü.Int.</t>
  </si>
  <si>
    <t>2372</t>
  </si>
  <si>
    <t>Törökszentmiklós, Egy Gy-M Int</t>
  </si>
  <si>
    <t>M308</t>
  </si>
  <si>
    <t>Dr. Papp Sándorné dr. Bede</t>
  </si>
  <si>
    <t>M310</t>
  </si>
  <si>
    <t>Dr. Karapancsev Bt.</t>
  </si>
  <si>
    <t>8000</t>
  </si>
  <si>
    <t xml:space="preserve">Dr. Kórizs BT                 </t>
  </si>
  <si>
    <t>8943</t>
  </si>
  <si>
    <t xml:space="preserve">Mediworld Plus KFT            </t>
  </si>
  <si>
    <t>C338</t>
  </si>
  <si>
    <t xml:space="preserve">Kunhegyes, Eü. KHT            </t>
  </si>
  <si>
    <t>C830</t>
  </si>
  <si>
    <t>Dr. Jakab és Társa BT, Szolnok</t>
  </si>
  <si>
    <t>C967</t>
  </si>
  <si>
    <t xml:space="preserve">Túrkevei Gyógyfürdő KHT       </t>
  </si>
  <si>
    <t>E268</t>
  </si>
  <si>
    <t xml:space="preserve">Rheumed KFT.                  </t>
  </si>
  <si>
    <t>E334</t>
  </si>
  <si>
    <t xml:space="preserve">Tiszafüredi Sanitas Corp. KFT </t>
  </si>
  <si>
    <t>H507</t>
  </si>
  <si>
    <t xml:space="preserve">ProLabor KFT.                 </t>
  </si>
  <si>
    <t>M046</t>
  </si>
  <si>
    <t>Dankó I.né dr. Gyányi Margit  (exGyógyvíz)</t>
  </si>
  <si>
    <t>H537</t>
  </si>
  <si>
    <t xml:space="preserve">Bordácsné dr. Donkó Zita      </t>
  </si>
  <si>
    <t>H541</t>
  </si>
  <si>
    <t xml:space="preserve">Free-Med BT.                  </t>
  </si>
  <si>
    <t>H928</t>
  </si>
  <si>
    <t>Magyar Ökumenikus Segélyszerv.</t>
  </si>
  <si>
    <t>K034</t>
  </si>
  <si>
    <t xml:space="preserve">ORTHOVIS Kft.                 </t>
  </si>
  <si>
    <t>Jászberény, Sz.Erzsébet Np.Kft</t>
  </si>
  <si>
    <t>2410</t>
  </si>
  <si>
    <t xml:space="preserve">HŐGYÉSZ Önkormányzat          </t>
  </si>
  <si>
    <t>2467</t>
  </si>
  <si>
    <t xml:space="preserve">CSEPREG Város Önkormányzat    </t>
  </si>
  <si>
    <t>2509</t>
  </si>
  <si>
    <t>RÉPCELAK V.Önk.Polgármesteri H</t>
  </si>
  <si>
    <t>2517</t>
  </si>
  <si>
    <t xml:space="preserve">SZENTGOTTHÁRD Városi Önkorm.  </t>
  </si>
  <si>
    <t>2527</t>
  </si>
  <si>
    <t xml:space="preserve">VASVÁR                        </t>
  </si>
  <si>
    <t>A953</t>
  </si>
  <si>
    <t xml:space="preserve">Büki Gyógyfürdő Rt.           </t>
  </si>
  <si>
    <t>0042</t>
  </si>
  <si>
    <t xml:space="preserve">Medna 2001 KFT.               </t>
  </si>
  <si>
    <t>0074</t>
  </si>
  <si>
    <t xml:space="preserve">Generál Medicina KFT          </t>
  </si>
  <si>
    <t>0880</t>
  </si>
  <si>
    <t xml:space="preserve">Optomed KFT                   </t>
  </si>
  <si>
    <t>2593</t>
  </si>
  <si>
    <t xml:space="preserve">Balatonfüred, Szakorv. Ri.    </t>
  </si>
  <si>
    <t>3535</t>
  </si>
  <si>
    <t>Mester Medicin Bt</t>
  </si>
  <si>
    <t>7811</t>
  </si>
  <si>
    <t xml:space="preserve">Fűzfő-MED KFT                 </t>
  </si>
  <si>
    <t>8814</t>
  </si>
  <si>
    <t xml:space="preserve">HA-TÓ-MED BT, Kapolcs         </t>
  </si>
  <si>
    <t>A001</t>
  </si>
  <si>
    <t xml:space="preserve">Vizl Péterné                  </t>
  </si>
  <si>
    <t>A134</t>
  </si>
  <si>
    <t xml:space="preserve">DERMED Eü. BT                 </t>
  </si>
  <si>
    <t>A235</t>
  </si>
  <si>
    <t xml:space="preserve">Ventus BT                     </t>
  </si>
  <si>
    <t>A332</t>
  </si>
  <si>
    <t xml:space="preserve">Medunipsicho BT               </t>
  </si>
  <si>
    <t>B040</t>
  </si>
  <si>
    <t xml:space="preserve">Dr. Nyíri Péter               </t>
  </si>
  <si>
    <t>B041</t>
  </si>
  <si>
    <t xml:space="preserve">Dr. Árkai és Társa BT         </t>
  </si>
  <si>
    <t>B044</t>
  </si>
  <si>
    <t xml:space="preserve">B és D Ker. és Szaktan. BT    </t>
  </si>
  <si>
    <t>B045</t>
  </si>
  <si>
    <t xml:space="preserve">Dr. Síró Edit        </t>
  </si>
  <si>
    <t>B047</t>
  </si>
  <si>
    <t xml:space="preserve">Dr. Mucsi és Társa BT         </t>
  </si>
  <si>
    <t>B051</t>
  </si>
  <si>
    <t xml:space="preserve">INCUS BT                      </t>
  </si>
  <si>
    <t>B052</t>
  </si>
  <si>
    <t xml:space="preserve">DERMÁTO-MED BT                </t>
  </si>
  <si>
    <t>B054</t>
  </si>
  <si>
    <t xml:space="preserve">Alkohol-Drogsegély Ambulancia </t>
  </si>
  <si>
    <t>C135</t>
  </si>
  <si>
    <t xml:space="preserve">DRC Kft                       </t>
  </si>
  <si>
    <t>C160</t>
  </si>
  <si>
    <t xml:space="preserve">Dr. Sydó és Társa BT.         </t>
  </si>
  <si>
    <t>C275</t>
  </si>
  <si>
    <t>C276</t>
  </si>
  <si>
    <t xml:space="preserve">Dr. Payrick Mária             </t>
  </si>
  <si>
    <t>C277</t>
  </si>
  <si>
    <t xml:space="preserve">Rózsahegyi és Társa Eü. BT    </t>
  </si>
  <si>
    <t>C376</t>
  </si>
  <si>
    <t xml:space="preserve">Szent Kinga Eü. Szolg. Kft.   </t>
  </si>
  <si>
    <t>E308</t>
  </si>
  <si>
    <t xml:space="preserve">Dr. Horváth József            </t>
  </si>
  <si>
    <t>H051</t>
  </si>
  <si>
    <t xml:space="preserve">SK-MED KKT                    </t>
  </si>
  <si>
    <t>H053</t>
  </si>
  <si>
    <t xml:space="preserve">Dr. Remeczki BT               </t>
  </si>
  <si>
    <t>H390</t>
  </si>
  <si>
    <t xml:space="preserve">Németh és Társa Bt.           </t>
  </si>
  <si>
    <t>H533</t>
  </si>
  <si>
    <t>Dr. Székely Miklós És Tsa. Kft</t>
  </si>
  <si>
    <t>K085</t>
  </si>
  <si>
    <t xml:space="preserve">CORDEN INTERNATIONAL Kft.     </t>
  </si>
  <si>
    <t>K372</t>
  </si>
  <si>
    <t xml:space="preserve">ÁNTSZ Középdunántúli Reg.Int. </t>
  </si>
  <si>
    <t>K645</t>
  </si>
  <si>
    <t xml:space="preserve">Kántorok 2007 Bt.             </t>
  </si>
  <si>
    <t>K646</t>
  </si>
  <si>
    <t xml:space="preserve">Horváthné Körmendy Erika      </t>
  </si>
  <si>
    <t>K681</t>
  </si>
  <si>
    <t xml:space="preserve">D-MEDICO Kft.                 </t>
  </si>
  <si>
    <t>M400</t>
  </si>
  <si>
    <t>DOKTORING Kft</t>
  </si>
  <si>
    <t>M401</t>
  </si>
  <si>
    <t>CERVIX Kft</t>
  </si>
  <si>
    <t>2723</t>
  </si>
  <si>
    <t xml:space="preserve">Lenti, Dr. Hetés F. Sz.Ri.    </t>
  </si>
  <si>
    <t>2856</t>
  </si>
  <si>
    <t xml:space="preserve">Zalaszentgrót, V.Eü.Kp.       </t>
  </si>
  <si>
    <t>E296</t>
  </si>
  <si>
    <t xml:space="preserve">Gránit Gyógyfürdő ZRT.        </t>
  </si>
  <si>
    <t>0335</t>
  </si>
  <si>
    <t xml:space="preserve">Szántó és Társa GMK.          </t>
  </si>
  <si>
    <t>0418</t>
  </si>
  <si>
    <t>Dél-Budai Egészségügyi Sz.KHT.</t>
  </si>
  <si>
    <t>0711</t>
  </si>
  <si>
    <t xml:space="preserve">Oltalom Karitatív Egyesület   </t>
  </si>
  <si>
    <t>2892</t>
  </si>
  <si>
    <t>Visegrádi Rehab.SzKh.és Gyógyf</t>
  </si>
  <si>
    <t>3361</t>
  </si>
  <si>
    <t>BP. VIII. Józsefvárosi Eü. Sz.</t>
  </si>
  <si>
    <t>3581</t>
  </si>
  <si>
    <t xml:space="preserve">OVSZ                          </t>
  </si>
  <si>
    <t>4013</t>
  </si>
  <si>
    <t xml:space="preserve">Autizmus Alapítvány, Bp.      </t>
  </si>
  <si>
    <t>4020</t>
  </si>
  <si>
    <t xml:space="preserve">Nephrocentrum Alapítvány, Bp. </t>
  </si>
  <si>
    <t>4024</t>
  </si>
  <si>
    <t xml:space="preserve">NEK Kft.                      </t>
  </si>
  <si>
    <t>4393</t>
  </si>
  <si>
    <t xml:space="preserve">BP. II. Ker. Önk. Eü. Szolg.  </t>
  </si>
  <si>
    <t>4975</t>
  </si>
  <si>
    <t xml:space="preserve">OXIVIT KFT.                   </t>
  </si>
  <si>
    <t>4977</t>
  </si>
  <si>
    <t>Nemzetközi Pető András Közalap</t>
  </si>
  <si>
    <t>5087</t>
  </si>
  <si>
    <t xml:space="preserve">Dévény Anna Alapítvány        </t>
  </si>
  <si>
    <t>5092</t>
  </si>
  <si>
    <t>Bp-i Módszertani Szoc.Kp.és I.</t>
  </si>
  <si>
    <t>5368</t>
  </si>
  <si>
    <t xml:space="preserve">MaMMa Eü. Zrt.                </t>
  </si>
  <si>
    <t>5883</t>
  </si>
  <si>
    <t xml:space="preserve">RADITEC KFT.                  </t>
  </si>
  <si>
    <t>6107</t>
  </si>
  <si>
    <t xml:space="preserve">BP. XIX. Kispesti Eü. Intézet </t>
  </si>
  <si>
    <t>6114</t>
  </si>
  <si>
    <t xml:space="preserve">BP. XV. KER. Eü. Int.         </t>
  </si>
  <si>
    <t>6119</t>
  </si>
  <si>
    <t>BP. XIV. KER. Zuglói Eü.Szolg.</t>
  </si>
  <si>
    <t>6120</t>
  </si>
  <si>
    <t xml:space="preserve">BP. VI. KER. TESZ             </t>
  </si>
  <si>
    <t>8213</t>
  </si>
  <si>
    <t xml:space="preserve">Emberbarát Alapítvány         </t>
  </si>
  <si>
    <t>8800</t>
  </si>
  <si>
    <t xml:space="preserve">Sejtdiagnosztika KFT.         </t>
  </si>
  <si>
    <t>9099</t>
  </si>
  <si>
    <t xml:space="preserve">I.M.S. KFT.                   </t>
  </si>
  <si>
    <t>9142</t>
  </si>
  <si>
    <t xml:space="preserve">M.M.Sz.Sz. Egyesület, Bp.     </t>
  </si>
  <si>
    <t>9727</t>
  </si>
  <si>
    <t xml:space="preserve">Béke téri Eü.Szolgáltató KFT. </t>
  </si>
  <si>
    <t>A164</t>
  </si>
  <si>
    <t>BP. XXIII. KER. Eü. Szoc. Int.</t>
  </si>
  <si>
    <t>A177</t>
  </si>
  <si>
    <t>A946</t>
  </si>
  <si>
    <t>Johan Béla Orsz. Epidem. Közp.</t>
  </si>
  <si>
    <t>A966</t>
  </si>
  <si>
    <t xml:space="preserve">Vasutas Önkéntes Tám.-i Alap  </t>
  </si>
  <si>
    <t>B058</t>
  </si>
  <si>
    <t xml:space="preserve">Csillag-Szem KFT              </t>
  </si>
  <si>
    <t>B373</t>
  </si>
  <si>
    <t>Orsz.Rehab.Szoc.Szakértői Int.</t>
  </si>
  <si>
    <t>B439</t>
  </si>
  <si>
    <t xml:space="preserve">Vasút Egészségügyi KHT        </t>
  </si>
  <si>
    <t>B944</t>
  </si>
  <si>
    <t>Gézengúz Alapítvány, III. ker.</t>
  </si>
  <si>
    <t>C024</t>
  </si>
  <si>
    <t xml:space="preserve">Csepeli Eü. Szolgálat         </t>
  </si>
  <si>
    <t>C235</t>
  </si>
  <si>
    <t xml:space="preserve">Medifer Eü BT, II.ker.        </t>
  </si>
  <si>
    <t>C237</t>
  </si>
  <si>
    <t xml:space="preserve">BLISZ Alapítvány, XI. ker.    </t>
  </si>
  <si>
    <t>C279</t>
  </si>
  <si>
    <t xml:space="preserve">Medicatus KFT                 </t>
  </si>
  <si>
    <t>C343</t>
  </si>
  <si>
    <t>Kék Pont Drogkonzult. Kp. Amb.</t>
  </si>
  <si>
    <t>E123</t>
  </si>
  <si>
    <t>E361</t>
  </si>
  <si>
    <t xml:space="preserve">Segély Helyett Esély Alapítv. </t>
  </si>
  <si>
    <t>E436</t>
  </si>
  <si>
    <t xml:space="preserve">Trop-Med Hungari Kft, Bp. IX. </t>
  </si>
  <si>
    <t>H020</t>
  </si>
  <si>
    <t xml:space="preserve">Gyógyír XI. KHT.              </t>
  </si>
  <si>
    <t>H024</t>
  </si>
  <si>
    <t xml:space="preserve">Genoid KFT, XIII.ker.         </t>
  </si>
  <si>
    <t>H058</t>
  </si>
  <si>
    <t>Budapesti Korai Fejlesztő Közp</t>
  </si>
  <si>
    <t>H095</t>
  </si>
  <si>
    <t xml:space="preserve">Országos Gyermekeü. Intézet   </t>
  </si>
  <si>
    <t>H279</t>
  </si>
  <si>
    <t xml:space="preserve">ÁNTSZ Laboratórium KFT        </t>
  </si>
  <si>
    <t>K233</t>
  </si>
  <si>
    <t>MH Dr.Radó György Honvéd Eü.Kp</t>
  </si>
  <si>
    <t>K512</t>
  </si>
  <si>
    <t xml:space="preserve">Svábhegyi OÁIP Klinika Kft.   </t>
  </si>
  <si>
    <t>K814</t>
  </si>
  <si>
    <t>Orsz.Munkahig.és Foglalk.Eü.I.</t>
  </si>
  <si>
    <t>K878</t>
  </si>
  <si>
    <t>Medic Group Kft., Szigetszentm</t>
  </si>
  <si>
    <t>K990</t>
  </si>
  <si>
    <t xml:space="preserve">ÉBREDÉSEK Alapítvány          </t>
  </si>
  <si>
    <t>M156</t>
  </si>
  <si>
    <t>Lorkamil</t>
  </si>
  <si>
    <t>M246</t>
  </si>
  <si>
    <t xml:space="preserve">Corden International Kft.      </t>
  </si>
  <si>
    <t xml:space="preserve">Tokaj, Egy. Népjóléti Int.    </t>
  </si>
  <si>
    <t>TVK2011
ÉVES</t>
  </si>
  <si>
    <t>intkod</t>
  </si>
  <si>
    <t>nev</t>
  </si>
  <si>
    <t>4.pont
TVK2010
AKTUALIZALVA</t>
  </si>
  <si>
    <t xml:space="preserve">
5.a)pont
STRUKTVÁLT
TÖBBLET</t>
  </si>
  <si>
    <t>egyetem
megyei
országos
egyházi
szakkórház</t>
  </si>
  <si>
    <t>egyetem</t>
  </si>
  <si>
    <t>megyei</t>
  </si>
  <si>
    <t>országos</t>
  </si>
  <si>
    <t>ÁEK-Honvéd kórház</t>
  </si>
  <si>
    <t>szakkórház</t>
  </si>
  <si>
    <t>egyházi</t>
  </si>
  <si>
    <t>TVK
kihasználtság</t>
  </si>
  <si>
    <t>Figyelembevehető
(TVK kihasz&gt;102%)</t>
  </si>
  <si>
    <t>figyelembevehető
többlet ii.-II.
(egynapos arány &gt;5%)</t>
  </si>
  <si>
    <t>Pályázat
EGYNAPOS
TVK2010</t>
  </si>
  <si>
    <t>figyelembevehető
többlet
(&gt;100 súlyszám a lehetséges 20%-a)</t>
  </si>
  <si>
    <t>EGYNAPOS
TVK2011</t>
  </si>
  <si>
    <t>Össz TVK_2011</t>
  </si>
  <si>
    <t>TVK2010 miniszteri kerettel</t>
  </si>
  <si>
    <t>Speeciális</t>
  </si>
  <si>
    <t>Kulcs</t>
  </si>
  <si>
    <t>TVK2010 miniszeri kerettel és egynapossal</t>
  </si>
  <si>
    <t>TVK hiány 2011-2010</t>
  </si>
  <si>
    <t>Korrigált TVK 2011</t>
  </si>
  <si>
    <t>változott kód</t>
  </si>
  <si>
    <t>Miniszteri összesen</t>
  </si>
  <si>
    <t>yx1049</t>
  </si>
  <si>
    <t>yx1052</t>
  </si>
  <si>
    <t>yx2912</t>
  </si>
  <si>
    <t>yxA316</t>
  </si>
  <si>
    <t>yxC353</t>
  </si>
  <si>
    <t>yxK327</t>
  </si>
  <si>
    <t>yxK526</t>
  </si>
  <si>
    <t>yx1084</t>
  </si>
  <si>
    <t>yx1122</t>
  </si>
  <si>
    <t>yx1129</t>
  </si>
  <si>
    <t>yx1135</t>
  </si>
  <si>
    <t>yxM280</t>
  </si>
  <si>
    <t>yx1243</t>
  </si>
  <si>
    <t>yx1248</t>
  </si>
  <si>
    <t>yx1249</t>
  </si>
  <si>
    <t>yx1301</t>
  </si>
  <si>
    <t>yxM058</t>
  </si>
  <si>
    <t>yx1349</t>
  </si>
  <si>
    <t>yxM132</t>
  </si>
  <si>
    <t>yx1403</t>
  </si>
  <si>
    <t>yx1407</t>
  </si>
  <si>
    <t>yxM094</t>
  </si>
  <si>
    <t>yx1454</t>
  </si>
  <si>
    <t>yx1460</t>
  </si>
  <si>
    <t>yx1484</t>
  </si>
  <si>
    <t>yx1487</t>
  </si>
  <si>
    <t>yx2917</t>
  </si>
  <si>
    <t>yxM226</t>
  </si>
  <si>
    <t>yx1568</t>
  </si>
  <si>
    <t>yx1583</t>
  </si>
  <si>
    <t>yxC975</t>
  </si>
  <si>
    <t>yxH681</t>
  </si>
  <si>
    <t>yx1601</t>
  </si>
  <si>
    <t>yx1630</t>
  </si>
  <si>
    <t>yx1640</t>
  </si>
  <si>
    <t>yx1644</t>
  </si>
  <si>
    <t>yx1663</t>
  </si>
  <si>
    <t>yx1683</t>
  </si>
  <si>
    <t>yx2894</t>
  </si>
  <si>
    <t>yxH049</t>
  </si>
  <si>
    <t>yxK506</t>
  </si>
  <si>
    <t>yxM245</t>
  </si>
  <si>
    <t>yx2899</t>
  </si>
  <si>
    <t>yxM243</t>
  </si>
  <si>
    <t>yxM244</t>
  </si>
  <si>
    <t>yx1865</t>
  </si>
  <si>
    <t>yx1869</t>
  </si>
  <si>
    <t>yx1871</t>
  </si>
  <si>
    <t>yx1876</t>
  </si>
  <si>
    <t>yx1894</t>
  </si>
  <si>
    <t>yxK404</t>
  </si>
  <si>
    <t>yx1903</t>
  </si>
  <si>
    <t>yx1928</t>
  </si>
  <si>
    <t>yx1945</t>
  </si>
  <si>
    <t>yx1980</t>
  </si>
  <si>
    <t>yx2010</t>
  </si>
  <si>
    <t>yx2049</t>
  </si>
  <si>
    <t>yx2073</t>
  </si>
  <si>
    <t>yx2090</t>
  </si>
  <si>
    <t>yx2095</t>
  </si>
  <si>
    <t>yx2911</t>
  </si>
  <si>
    <t>yxB305</t>
  </si>
  <si>
    <t>yxC613</t>
  </si>
  <si>
    <t>yxH199</t>
  </si>
  <si>
    <t>yxK560</t>
  </si>
  <si>
    <t>yx2137</t>
  </si>
  <si>
    <t>yx2146</t>
  </si>
  <si>
    <t>yx2162</t>
  </si>
  <si>
    <t>yxH275</t>
  </si>
  <si>
    <t>yxK795</t>
  </si>
  <si>
    <t>yxM290</t>
  </si>
  <si>
    <t>yxM291</t>
  </si>
  <si>
    <t>yxM289</t>
  </si>
  <si>
    <t>yx2230</t>
  </si>
  <si>
    <t>yxM570</t>
  </si>
  <si>
    <t>yx2324</t>
  </si>
  <si>
    <t>yx2378</t>
  </si>
  <si>
    <t>yx8002</t>
  </si>
  <si>
    <t>yxK126</t>
  </si>
  <si>
    <t>yxK892</t>
  </si>
  <si>
    <t>yx2392</t>
  </si>
  <si>
    <t>yx2425</t>
  </si>
  <si>
    <t>yx2436</t>
  </si>
  <si>
    <t>yx4712</t>
  </si>
  <si>
    <t>yx2524</t>
  </si>
  <si>
    <t>yx2531</t>
  </si>
  <si>
    <t>yxM436</t>
  </si>
  <si>
    <t>yxK472</t>
  </si>
  <si>
    <t>yx2535</t>
  </si>
  <si>
    <t>yx2586</t>
  </si>
  <si>
    <t>yx2601</t>
  </si>
  <si>
    <t>yx2611</t>
  </si>
  <si>
    <t>yx2893</t>
  </si>
  <si>
    <t>yxC149</t>
  </si>
  <si>
    <t>yxH505</t>
  </si>
  <si>
    <t>yxM522</t>
  </si>
  <si>
    <t>yxK676</t>
  </si>
  <si>
    <t>yx2703</t>
  </si>
  <si>
    <t>yx2734</t>
  </si>
  <si>
    <t>yx2747</t>
  </si>
  <si>
    <t>yxH098</t>
  </si>
  <si>
    <t>yx0765</t>
  </si>
  <si>
    <t>yx2872</t>
  </si>
  <si>
    <t>yx2873</t>
  </si>
  <si>
    <t>yx2877</t>
  </si>
  <si>
    <t>yx2878</t>
  </si>
  <si>
    <t>yx2879</t>
  </si>
  <si>
    <t>yx2880</t>
  </si>
  <si>
    <t>yx2886</t>
  </si>
  <si>
    <t>yx2887</t>
  </si>
  <si>
    <t>yx2889</t>
  </si>
  <si>
    <t>yx2890</t>
  </si>
  <si>
    <t>yx2891</t>
  </si>
  <si>
    <t>yx2896</t>
  </si>
  <si>
    <t>yx2897</t>
  </si>
  <si>
    <t>yx2903</t>
  </si>
  <si>
    <t>yx2906</t>
  </si>
  <si>
    <t>yx2907</t>
  </si>
  <si>
    <t>yx2910</t>
  </si>
  <si>
    <t>yx2913</t>
  </si>
  <si>
    <t>yx2915</t>
  </si>
  <si>
    <t>yx4026</t>
  </si>
  <si>
    <t>yx6072</t>
  </si>
  <si>
    <t>yx7610</t>
  </si>
  <si>
    <t>yx7990</t>
  </si>
  <si>
    <t>yx8714</t>
  </si>
  <si>
    <t>yxA275</t>
  </si>
  <si>
    <t>yxC030</t>
  </si>
  <si>
    <t>yxC069</t>
  </si>
  <si>
    <t>yxC247</t>
  </si>
  <si>
    <t>yxC278</t>
  </si>
  <si>
    <t>yxH025</t>
  </si>
  <si>
    <t>yxH043</t>
  </si>
  <si>
    <t>yxH915</t>
  </si>
  <si>
    <t>yxK358</t>
  </si>
  <si>
    <t>yxK403</t>
  </si>
  <si>
    <t>yxK405</t>
  </si>
  <si>
    <t>yxK409</t>
  </si>
  <si>
    <t>yxK413</t>
  </si>
  <si>
    <t>yxK558</t>
  </si>
  <si>
    <t>yxK620</t>
  </si>
  <si>
    <t>TVK2010 miniszteri keret</t>
  </si>
  <si>
    <t>A RENDELKEZÉSRE ÁLLÓ SÚLYSZÁŰM KERET 6400 SÚLYSZÁMMAL MEGEMELVE</t>
  </si>
  <si>
    <t>FEKVŐ</t>
  </si>
  <si>
    <t>TVK2006
12hó</t>
  </si>
  <si>
    <t>TVK2008
12hó</t>
  </si>
  <si>
    <t>M660</t>
  </si>
  <si>
    <t>Promobil Zrt.</t>
  </si>
  <si>
    <t>4715</t>
  </si>
  <si>
    <t>ERGO-MED Kft Szarvas</t>
  </si>
  <si>
    <t>M576</t>
  </si>
  <si>
    <t>CSERKEFURDO-CSERKESZOLO</t>
  </si>
  <si>
    <t>Telj_10
200911-201010</t>
  </si>
  <si>
    <t>TELJ2010</t>
  </si>
  <si>
    <t>TVK_ALAP</t>
  </si>
  <si>
    <t>TELJ_ALAP</t>
  </si>
  <si>
    <t>ALAPADATOK_2010</t>
  </si>
  <si>
    <t>TELJESÍTMÉNY LEFEDETTSÉG
(TVK/TELJ)</t>
  </si>
  <si>
    <t>DIFF
TVK</t>
  </si>
  <si>
    <t>DIFF
TVK%</t>
  </si>
  <si>
    <t>M696</t>
  </si>
  <si>
    <t>M720</t>
  </si>
  <si>
    <t>Mediorg zrt</t>
  </si>
  <si>
    <t>Jánoshalma</t>
  </si>
  <si>
    <t>A szolgáltató 2010. évi TVK-ja az évközi változások (struktúra, feladat, finanszírozási szabály) átvezetésével, miniszteri tartalék nélkül(súlyszám) a Kr. 27. § (3) bek. szerint</t>
  </si>
  <si>
    <t>A szolgáltató 2006. évi TVK kerete súlyszámban</t>
  </si>
  <si>
    <t>A szolgáltató 2008. évi TVK kerete súlyszámban</t>
  </si>
  <si>
    <t>A struktúra változás hatása TVK2008/TVK2006 a Kr. 27.§ (3b) bek. a) pont</t>
  </si>
  <si>
    <t>A struktúra változás hatásának kompenzálására, a Kr. 27. § (3b) bek. a) pont szerint megállapított többlet TVK</t>
  </si>
  <si>
    <t>A szolgáltató 2010 finanszírozási évre vonatkozó TVK kihasználtsága %-ban</t>
  </si>
  <si>
    <t>Figyelembe vehető 2010. évi TVK, amennyiben a szolgáltató éves TVK kihasználtsága meghaladta a 102%-ot</t>
  </si>
  <si>
    <t>A szolgáltató részesedési aránya az összes figyelembe vehető 2010-es TVK-ból</t>
  </si>
  <si>
    <t>A progresszív ellátások kiemelt támogatására, a Kr. 27. § (3b) bek. b) pont szerint megállapított többlet TVK</t>
  </si>
  <si>
    <t>A szolgálató elszámolt teljesítményéből egynapos formában is ellátható esetek súlyszám összege (*)</t>
  </si>
  <si>
    <t>A szolgáltató által egynapos formában teljesített és elszámolt szolgáltatások súlyszám összege</t>
  </si>
  <si>
    <t>Az egynapos formában ellátható esetekből egynapos formában teljesített ellátások aránya</t>
  </si>
  <si>
    <t>A bázis időszakban egynaposként ellátható teljesítmény súlyszám összegének 20%-a</t>
  </si>
  <si>
    <t>Az egtynapos ellátások bővítésére, a Kr. 27. § (3e) bek.szerint megállapított többlet TVK</t>
  </si>
  <si>
    <t>A szolgáltató 2011. évi korlátozás nélkül felhasználható TVK kerete</t>
  </si>
  <si>
    <t>Pályázat keretében elnyert egynapos TVK 2010. évben (súlyszám)</t>
  </si>
  <si>
    <t>A szolgáltató által kizárólag egynapos ellátási formában felhasználható TVK kerete</t>
  </si>
  <si>
    <t>A szolgáltató számára megállapított 2011. évi TVK keret összesen</t>
  </si>
  <si>
    <t>TVK2010 miniszeri kerettel és pályázati egynapossal</t>
  </si>
  <si>
    <t>A megállapított TVK eltérése a 2010. évi TVK-tól</t>
  </si>
  <si>
    <t>A Kr. 27. § (3c) bek. szerint korrigált, kiközölt TVK 2011. évre</t>
  </si>
  <si>
    <t>A szolgáltató részesedési aránya az összes figyelembe vehető többlet TVK-ból</t>
  </si>
  <si>
    <t>A progresszív és speciális feladatokat ellátó intézmény besorolása, a Kr. 28/A melléklete szerint</t>
  </si>
  <si>
    <t>JÁRÓ+CT/MR</t>
  </si>
  <si>
    <t>A szolgáltató 2010. évi TVK-ja az évközi változások (struktúra, feladat, finanszírozási szabály) átvezetésével, miniszteri tartalék nélkül(pont) a Kr. 27. § (3a) bek. szerint</t>
  </si>
  <si>
    <t>A szolgáltaó 2009. november és 2010 október közötti teljesítménye</t>
  </si>
  <si>
    <t>Szolgáltató a Kr. 27. § (2) bek. 3) pont szerint működik (1=igen)</t>
  </si>
  <si>
    <t>Figyelembe vehető teljesítmény a Kr. 27. § (2) bek. 3) pont szerint</t>
  </si>
  <si>
    <t>A figyelembe vehető teljesítmény megosztási aránya</t>
  </si>
  <si>
    <t>Az aktív fekvőbeteg szakellátó intézethez nem integrált, legalább heti 100 óra lekötött kapacitással rendelkző szolgáltatók TVK többlete a Kr. 27. § (3a) bek. a) pontja alapján</t>
  </si>
  <si>
    <t>Figyelembe vehető teljesítmény a Kr. 27. § (3a) bek. b) popntja alapján</t>
  </si>
  <si>
    <t>A Kr. 27. § (3a) bek.  b) pontja szerinti TVK többlet</t>
  </si>
  <si>
    <t>A szoláltató számára megállapított 2011. évi TVK keret</t>
  </si>
  <si>
    <t>A Szolgáltató 2010. év október 31-én nyilvántartott halmozott TVK maradványa</t>
  </si>
  <si>
    <t>A szolgáltató számára 2010. évben megállapított miniszteri tartalék összege</t>
  </si>
  <si>
    <t>A szolgáltató 2010. évi, miniszteri taratlékkal korrigálta TVK maradványa a Kr. 27. § (3d) bekezdés szerint</t>
  </si>
  <si>
    <t>A szolgáltató számára megállaptott, korrigált és kiközölt 2011. évi TVK</t>
  </si>
</sst>
</file>

<file path=xl/styles.xml><?xml version="1.0" encoding="utf-8"?>
<styleSheet xmlns="http://schemas.openxmlformats.org/spreadsheetml/2006/main">
  <numFmts count="5">
    <numFmt numFmtId="43" formatCode="_-* #,##0.00\ _F_t_-;\-* #,##0.00\ _F_t_-;_-* &quot;-&quot;??\ _F_t_-;_-@_-"/>
    <numFmt numFmtId="164" formatCode="0.0%"/>
    <numFmt numFmtId="165" formatCode="#,##0.0"/>
    <numFmt numFmtId="167" formatCode="#,##0.0000000000"/>
    <numFmt numFmtId="168" formatCode="0.0000000000"/>
  </numFmts>
  <fonts count="43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i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2"/>
      <color indexed="10"/>
      <name val="Times New Roman"/>
      <family val="1"/>
      <charset val="238"/>
    </font>
    <font>
      <b/>
      <sz val="10"/>
      <color indexed="10"/>
      <name val="Arial"/>
      <charset val="238"/>
    </font>
    <font>
      <b/>
      <sz val="10"/>
      <color indexed="1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i/>
      <sz val="10"/>
      <color indexed="10"/>
      <name val="Arial"/>
      <family val="2"/>
      <charset val="238"/>
    </font>
    <font>
      <sz val="10"/>
      <color indexed="10"/>
      <name val="Arial"/>
      <charset val="238"/>
    </font>
    <font>
      <b/>
      <sz val="8"/>
      <color indexed="81"/>
      <name val="Tahoma"/>
      <charset val="238"/>
    </font>
    <font>
      <sz val="8"/>
      <color indexed="81"/>
      <name val="Tahoma"/>
      <charset val="238"/>
    </font>
    <font>
      <sz val="10"/>
      <color indexed="10"/>
      <name val="Arial"/>
      <family val="2"/>
      <charset val="238"/>
    </font>
    <font>
      <b/>
      <i/>
      <sz val="10"/>
      <color indexed="48"/>
      <name val="Arial"/>
      <family val="2"/>
      <charset val="238"/>
    </font>
    <font>
      <i/>
      <sz val="10"/>
      <color indexed="48"/>
      <name val="Arial"/>
      <family val="2"/>
      <charset val="238"/>
    </font>
    <font>
      <sz val="10"/>
      <color indexed="8"/>
      <name val="Arial"/>
      <family val="2"/>
    </font>
    <font>
      <b/>
      <sz val="26"/>
      <color indexed="9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color indexed="12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color indexed="12"/>
      <name val="Arial"/>
      <charset val="23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7" fillId="7" borderId="1" applyNumberFormat="0" applyAlignment="0" applyProtection="0"/>
    <xf numFmtId="0" fontId="28" fillId="0" borderId="0" applyNumberFormat="0" applyFill="0" applyBorder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1" fillId="0" borderId="0" applyNumberFormat="0" applyFill="0" applyBorder="0" applyAlignment="0" applyProtection="0"/>
    <xf numFmtId="0" fontId="32" fillId="16" borderId="5" applyNumberFormat="0" applyAlignment="0" applyProtection="0"/>
    <xf numFmtId="43" fontId="1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6" applyNumberFormat="0" applyFill="0" applyAlignment="0" applyProtection="0"/>
    <xf numFmtId="0" fontId="25" fillId="17" borderId="7" applyNumberFormat="0" applyFont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21" borderId="0" applyNumberFormat="0" applyBorder="0" applyAlignment="0" applyProtection="0"/>
    <xf numFmtId="0" fontId="35" fillId="4" borderId="0" applyNumberFormat="0" applyBorder="0" applyAlignment="0" applyProtection="0"/>
    <xf numFmtId="0" fontId="36" fillId="22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3" borderId="0" applyNumberFormat="0" applyBorder="0" applyAlignment="0" applyProtection="0"/>
    <xf numFmtId="0" fontId="40" fillId="23" borderId="0" applyNumberFormat="0" applyBorder="0" applyAlignment="0" applyProtection="0"/>
    <xf numFmtId="0" fontId="41" fillId="22" borderId="1" applyNumberFormat="0" applyAlignment="0" applyProtection="0"/>
    <xf numFmtId="9" fontId="1" fillId="0" borderId="0" applyFont="0" applyFill="0" applyBorder="0" applyAlignment="0" applyProtection="0"/>
  </cellStyleXfs>
  <cellXfs count="327">
    <xf numFmtId="0" fontId="0" fillId="0" borderId="0" xfId="0"/>
    <xf numFmtId="0" fontId="0" fillId="0" borderId="10" xfId="0" applyFill="1" applyBorder="1"/>
    <xf numFmtId="0" fontId="1" fillId="0" borderId="0" xfId="0" applyFont="1" applyFill="1" applyBorder="1"/>
    <xf numFmtId="0" fontId="4" fillId="0" borderId="0" xfId="0" applyFont="1" applyFill="1" applyBorder="1"/>
    <xf numFmtId="0" fontId="0" fillId="0" borderId="0" xfId="0" applyBorder="1"/>
    <xf numFmtId="4" fontId="0" fillId="0" borderId="0" xfId="0" applyNumberFormat="1" applyBorder="1"/>
    <xf numFmtId="3" fontId="3" fillId="24" borderId="0" xfId="43" applyNumberFormat="1" applyFont="1" applyFill="1" applyBorder="1"/>
    <xf numFmtId="4" fontId="0" fillId="0" borderId="0" xfId="0" applyNumberFormat="1" applyFill="1" applyBorder="1"/>
    <xf numFmtId="49" fontId="4" fillId="0" borderId="11" xfId="0" applyNumberFormat="1" applyFont="1" applyFill="1" applyBorder="1"/>
    <xf numFmtId="49" fontId="4" fillId="0" borderId="0" xfId="0" applyNumberFormat="1" applyFont="1" applyFill="1" applyBorder="1"/>
    <xf numFmtId="9" fontId="3" fillId="24" borderId="0" xfId="43" applyFont="1" applyFill="1"/>
    <xf numFmtId="3" fontId="3" fillId="24" borderId="0" xfId="0" applyNumberFormat="1" applyFont="1" applyFill="1"/>
    <xf numFmtId="3" fontId="0" fillId="0" borderId="0" xfId="0" applyNumberFormat="1" applyBorder="1"/>
    <xf numFmtId="168" fontId="0" fillId="0" borderId="0" xfId="0" applyNumberFormat="1" applyBorder="1"/>
    <xf numFmtId="167" fontId="0" fillId="0" borderId="0" xfId="0" applyNumberFormat="1" applyBorder="1"/>
    <xf numFmtId="3" fontId="3" fillId="25" borderId="11" xfId="0" applyNumberFormat="1" applyFont="1" applyFill="1" applyBorder="1"/>
    <xf numFmtId="3" fontId="0" fillId="26" borderId="12" xfId="0" applyNumberFormat="1" applyFill="1" applyBorder="1"/>
    <xf numFmtId="49" fontId="4" fillId="0" borderId="13" xfId="0" applyNumberFormat="1" applyFont="1" applyFill="1" applyBorder="1"/>
    <xf numFmtId="49" fontId="4" fillId="0" borderId="10" xfId="0" applyNumberFormat="1" applyFont="1" applyFill="1" applyBorder="1"/>
    <xf numFmtId="0" fontId="0" fillId="0" borderId="10" xfId="0" applyBorder="1"/>
    <xf numFmtId="49" fontId="4" fillId="0" borderId="14" xfId="0" applyNumberFormat="1" applyFont="1" applyFill="1" applyBorder="1"/>
    <xf numFmtId="49" fontId="4" fillId="0" borderId="15" xfId="0" applyNumberFormat="1" applyFont="1" applyFill="1" applyBorder="1"/>
    <xf numFmtId="3" fontId="3" fillId="25" borderId="14" xfId="0" applyNumberFormat="1" applyFont="1" applyFill="1" applyBorder="1"/>
    <xf numFmtId="3" fontId="0" fillId="0" borderId="15" xfId="0" applyNumberFormat="1" applyBorder="1"/>
    <xf numFmtId="168" fontId="0" fillId="0" borderId="15" xfId="0" applyNumberFormat="1" applyBorder="1"/>
    <xf numFmtId="3" fontId="0" fillId="26" borderId="16" xfId="0" applyNumberFormat="1" applyFill="1" applyBorder="1"/>
    <xf numFmtId="167" fontId="0" fillId="0" borderId="15" xfId="0" applyNumberFormat="1" applyBorder="1"/>
    <xf numFmtId="3" fontId="3" fillId="0" borderId="0" xfId="0" applyNumberFormat="1" applyFont="1" applyFill="1"/>
    <xf numFmtId="4" fontId="4" fillId="0" borderId="0" xfId="0" applyNumberFormat="1" applyFont="1" applyFill="1" applyBorder="1"/>
    <xf numFmtId="4" fontId="0" fillId="26" borderId="12" xfId="0" applyNumberFormat="1" applyFill="1" applyBorder="1"/>
    <xf numFmtId="0" fontId="7" fillId="27" borderId="14" xfId="0" applyFont="1" applyFill="1" applyBorder="1"/>
    <xf numFmtId="4" fontId="7" fillId="27" borderId="15" xfId="0" applyNumberFormat="1" applyFont="1" applyFill="1" applyBorder="1"/>
    <xf numFmtId="4" fontId="7" fillId="27" borderId="14" xfId="0" applyNumberFormat="1" applyFont="1" applyFill="1" applyBorder="1"/>
    <xf numFmtId="4" fontId="7" fillId="27" borderId="16" xfId="0" applyNumberFormat="1" applyFont="1" applyFill="1" applyBorder="1"/>
    <xf numFmtId="4" fontId="0" fillId="0" borderId="10" xfId="0" applyNumberFormat="1" applyBorder="1"/>
    <xf numFmtId="4" fontId="0" fillId="0" borderId="10" xfId="0" applyNumberFormat="1" applyFill="1" applyBorder="1"/>
    <xf numFmtId="4" fontId="0" fillId="26" borderId="17" xfId="0" applyNumberFormat="1" applyFill="1" applyBorder="1"/>
    <xf numFmtId="0" fontId="1" fillId="0" borderId="11" xfId="0" applyFont="1" applyFill="1" applyBorder="1"/>
    <xf numFmtId="4" fontId="0" fillId="0" borderId="15" xfId="0" applyNumberFormat="1" applyBorder="1"/>
    <xf numFmtId="4" fontId="0" fillId="0" borderId="15" xfId="0" applyNumberFormat="1" applyFill="1" applyBorder="1"/>
    <xf numFmtId="4" fontId="0" fillId="26" borderId="16" xfId="0" applyNumberFormat="1" applyFill="1" applyBorder="1"/>
    <xf numFmtId="0" fontId="1" fillId="0" borderId="12" xfId="0" applyFont="1" applyFill="1" applyBorder="1"/>
    <xf numFmtId="0" fontId="5" fillId="0" borderId="12" xfId="0" applyFont="1" applyFill="1" applyBorder="1"/>
    <xf numFmtId="0" fontId="3" fillId="0" borderId="13" xfId="0" applyFont="1" applyFill="1" applyBorder="1" applyAlignment="1">
      <alignment horizontal="left" textRotation="90"/>
    </xf>
    <xf numFmtId="0" fontId="3" fillId="0" borderId="10" xfId="0" applyFont="1" applyFill="1" applyBorder="1" applyAlignment="1">
      <alignment horizontal="left" textRotation="90"/>
    </xf>
    <xf numFmtId="0" fontId="3" fillId="0" borderId="17" xfId="0" applyFont="1" applyFill="1" applyBorder="1" applyAlignment="1">
      <alignment horizontal="left" textRotation="90"/>
    </xf>
    <xf numFmtId="4" fontId="4" fillId="0" borderId="13" xfId="0" applyNumberFormat="1" applyFont="1" applyFill="1" applyBorder="1"/>
    <xf numFmtId="4" fontId="4" fillId="0" borderId="11" xfId="0" applyNumberFormat="1" applyFont="1" applyFill="1" applyBorder="1"/>
    <xf numFmtId="4" fontId="4" fillId="0" borderId="14" xfId="0" applyNumberFormat="1" applyFont="1" applyFill="1" applyBorder="1"/>
    <xf numFmtId="0" fontId="3" fillId="25" borderId="17" xfId="0" applyFont="1" applyFill="1" applyBorder="1" applyAlignment="1">
      <alignment horizontal="right" wrapText="1"/>
    </xf>
    <xf numFmtId="0" fontId="6" fillId="26" borderId="13" xfId="0" applyFont="1" applyFill="1" applyBorder="1" applyAlignment="1">
      <alignment horizontal="right" wrapText="1"/>
    </xf>
    <xf numFmtId="4" fontId="6" fillId="26" borderId="13" xfId="0" applyNumberFormat="1" applyFont="1" applyFill="1" applyBorder="1"/>
    <xf numFmtId="4" fontId="6" fillId="26" borderId="11" xfId="0" applyNumberFormat="1" applyFont="1" applyFill="1" applyBorder="1"/>
    <xf numFmtId="4" fontId="6" fillId="26" borderId="14" xfId="0" applyNumberFormat="1" applyFont="1" applyFill="1" applyBorder="1"/>
    <xf numFmtId="9" fontId="3" fillId="24" borderId="0" xfId="43" applyFont="1" applyFill="1" applyBorder="1"/>
    <xf numFmtId="0" fontId="3" fillId="26" borderId="17" xfId="0" applyFont="1" applyFill="1" applyBorder="1" applyAlignment="1">
      <alignment horizontal="right" wrapText="1"/>
    </xf>
    <xf numFmtId="0" fontId="0" fillId="0" borderId="0" xfId="0" applyBorder="1" applyAlignment="1">
      <alignment horizontal="left"/>
    </xf>
    <xf numFmtId="167" fontId="0" fillId="0" borderId="0" xfId="0" applyNumberFormat="1" applyFill="1" applyBorder="1" applyAlignment="1">
      <alignment horizontal="right"/>
    </xf>
    <xf numFmtId="3" fontId="3" fillId="0" borderId="0" xfId="0" applyNumberFormat="1" applyFont="1" applyBorder="1"/>
    <xf numFmtId="3" fontId="10" fillId="0" borderId="0" xfId="0" applyNumberFormat="1" applyFont="1" applyBorder="1"/>
    <xf numFmtId="10" fontId="4" fillId="0" borderId="0" xfId="43" applyNumberFormat="1" applyFont="1" applyFill="1" applyBorder="1"/>
    <xf numFmtId="4" fontId="4" fillId="0" borderId="0" xfId="26" applyNumberFormat="1" applyFont="1" applyFill="1" applyBorder="1"/>
    <xf numFmtId="4" fontId="3" fillId="24" borderId="0" xfId="0" applyNumberFormat="1" applyFont="1" applyFill="1" applyBorder="1"/>
    <xf numFmtId="4" fontId="10" fillId="0" borderId="0" xfId="0" applyNumberFormat="1" applyFont="1" applyBorder="1"/>
    <xf numFmtId="0" fontId="0" fillId="0" borderId="11" xfId="0" applyBorder="1" applyAlignment="1">
      <alignment horizontal="left"/>
    </xf>
    <xf numFmtId="4" fontId="4" fillId="0" borderId="10" xfId="0" applyNumberFormat="1" applyFont="1" applyFill="1" applyBorder="1"/>
    <xf numFmtId="10" fontId="4" fillId="0" borderId="10" xfId="43" applyNumberFormat="1" applyFont="1" applyFill="1" applyBorder="1"/>
    <xf numFmtId="4" fontId="4" fillId="0" borderId="10" xfId="26" applyNumberFormat="1" applyFont="1" applyFill="1" applyBorder="1"/>
    <xf numFmtId="4" fontId="4" fillId="0" borderId="15" xfId="0" applyNumberFormat="1" applyFont="1" applyFill="1" applyBorder="1"/>
    <xf numFmtId="10" fontId="4" fillId="0" borderId="15" xfId="43" applyNumberFormat="1" applyFont="1" applyFill="1" applyBorder="1"/>
    <xf numFmtId="4" fontId="4" fillId="0" borderId="15" xfId="26" applyNumberFormat="1" applyFont="1" applyFill="1" applyBorder="1"/>
    <xf numFmtId="165" fontId="3" fillId="0" borderId="13" xfId="0" applyNumberFormat="1" applyFont="1" applyFill="1" applyBorder="1" applyAlignment="1">
      <alignment horizontal="left" textRotation="90" wrapText="1"/>
    </xf>
    <xf numFmtId="165" fontId="3" fillId="0" borderId="10" xfId="0" applyNumberFormat="1" applyFont="1" applyFill="1" applyBorder="1" applyAlignment="1">
      <alignment horizontal="left" textRotation="90" wrapText="1"/>
    </xf>
    <xf numFmtId="0" fontId="4" fillId="0" borderId="10" xfId="0" applyFont="1" applyFill="1" applyBorder="1" applyAlignment="1">
      <alignment horizontal="left" textRotation="90" wrapText="1"/>
    </xf>
    <xf numFmtId="3" fontId="11" fillId="28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10" fontId="0" fillId="0" borderId="0" xfId="0" applyNumberFormat="1" applyBorder="1"/>
    <xf numFmtId="4" fontId="7" fillId="27" borderId="18" xfId="0" applyNumberFormat="1" applyFont="1" applyFill="1" applyBorder="1"/>
    <xf numFmtId="4" fontId="0" fillId="0" borderId="0" xfId="0" applyNumberFormat="1" applyFill="1" applyBorder="1" applyAlignment="1">
      <alignment horizontal="right"/>
    </xf>
    <xf numFmtId="167" fontId="7" fillId="27" borderId="18" xfId="0" applyNumberFormat="1" applyFont="1" applyFill="1" applyBorder="1" applyAlignment="1">
      <alignment horizontal="right"/>
    </xf>
    <xf numFmtId="0" fontId="6" fillId="0" borderId="10" xfId="0" applyFont="1" applyFill="1" applyBorder="1" applyAlignment="1">
      <alignment horizontal="left" textRotation="90" wrapText="1"/>
    </xf>
    <xf numFmtId="9" fontId="3" fillId="24" borderId="0" xfId="0" applyNumberFormat="1" applyFont="1" applyFill="1"/>
    <xf numFmtId="3" fontId="0" fillId="0" borderId="0" xfId="0" applyNumberFormat="1" applyFill="1" applyBorder="1" applyAlignment="1">
      <alignment horizontal="right"/>
    </xf>
    <xf numFmtId="0" fontId="13" fillId="0" borderId="0" xfId="0" applyFont="1" applyFill="1" applyBorder="1"/>
    <xf numFmtId="0" fontId="0" fillId="0" borderId="0" xfId="0" applyFill="1" applyBorder="1"/>
    <xf numFmtId="4" fontId="13" fillId="0" borderId="0" xfId="0" applyNumberFormat="1" applyFont="1" applyBorder="1"/>
    <xf numFmtId="0" fontId="0" fillId="0" borderId="0" xfId="0" applyFill="1" applyAlignment="1">
      <alignment horizontal="left" textRotation="90"/>
    </xf>
    <xf numFmtId="0" fontId="4" fillId="0" borderId="0" xfId="0" applyFont="1" applyFill="1" applyBorder="1" applyAlignment="1">
      <alignment horizontal="center" vertical="center" wrapText="1"/>
    </xf>
    <xf numFmtId="2" fontId="4" fillId="0" borderId="0" xfId="0" applyNumberFormat="1" applyFont="1" applyFill="1" applyBorder="1"/>
    <xf numFmtId="0" fontId="16" fillId="0" borderId="0" xfId="0" applyFont="1" applyFill="1" applyBorder="1"/>
    <xf numFmtId="43" fontId="0" fillId="0" borderId="0" xfId="0" applyNumberFormat="1" applyBorder="1"/>
    <xf numFmtId="0" fontId="0" fillId="0" borderId="0" xfId="0" applyAlignment="1">
      <alignment horizontal="center"/>
    </xf>
    <xf numFmtId="0" fontId="0" fillId="0" borderId="19" xfId="0" applyBorder="1" applyAlignment="1">
      <alignment horizontal="left" wrapText="1"/>
    </xf>
    <xf numFmtId="0" fontId="0" fillId="0" borderId="18" xfId="0" applyFill="1" applyBorder="1" applyAlignment="1">
      <alignment horizontal="right"/>
    </xf>
    <xf numFmtId="0" fontId="0" fillId="0" borderId="18" xfId="0" applyFill="1" applyBorder="1" applyAlignment="1">
      <alignment horizontal="center" wrapText="1"/>
    </xf>
    <xf numFmtId="0" fontId="3" fillId="26" borderId="20" xfId="0" applyFont="1" applyFill="1" applyBorder="1" applyAlignment="1">
      <alignment horizontal="right" wrapText="1"/>
    </xf>
    <xf numFmtId="4" fontId="7" fillId="27" borderId="19" xfId="0" applyNumberFormat="1" applyFont="1" applyFill="1" applyBorder="1" applyAlignment="1">
      <alignment horizontal="left"/>
    </xf>
    <xf numFmtId="4" fontId="7" fillId="27" borderId="20" xfId="0" applyNumberFormat="1" applyFont="1" applyFill="1" applyBorder="1"/>
    <xf numFmtId="3" fontId="0" fillId="0" borderId="15" xfId="0" applyNumberFormat="1" applyFill="1" applyBorder="1" applyAlignment="1">
      <alignment horizontal="right"/>
    </xf>
    <xf numFmtId="4" fontId="0" fillId="0" borderId="15" xfId="0" applyNumberFormat="1" applyFill="1" applyBorder="1" applyAlignment="1">
      <alignment horizontal="right"/>
    </xf>
    <xf numFmtId="4" fontId="11" fillId="29" borderId="21" xfId="0" applyNumberFormat="1" applyFont="1" applyFill="1" applyBorder="1"/>
    <xf numFmtId="0" fontId="1" fillId="0" borderId="13" xfId="0" applyFont="1" applyFill="1" applyBorder="1"/>
    <xf numFmtId="0" fontId="4" fillId="0" borderId="15" xfId="0" applyFont="1" applyFill="1" applyBorder="1"/>
    <xf numFmtId="0" fontId="1" fillId="0" borderId="10" xfId="0" applyFont="1" applyFill="1" applyBorder="1"/>
    <xf numFmtId="0" fontId="1" fillId="0" borderId="17" xfId="0" applyFont="1" applyFill="1" applyBorder="1"/>
    <xf numFmtId="167" fontId="0" fillId="0" borderId="10" xfId="0" applyNumberFormat="1" applyFill="1" applyBorder="1"/>
    <xf numFmtId="167" fontId="0" fillId="0" borderId="0" xfId="0" applyNumberFormat="1" applyFill="1" applyBorder="1"/>
    <xf numFmtId="167" fontId="0" fillId="0" borderId="15" xfId="0" applyNumberFormat="1" applyFill="1" applyBorder="1"/>
    <xf numFmtId="167" fontId="7" fillId="27" borderId="15" xfId="0" applyNumberFormat="1" applyFont="1" applyFill="1" applyBorder="1"/>
    <xf numFmtId="0" fontId="6" fillId="30" borderId="19" xfId="0" applyFont="1" applyFill="1" applyBorder="1" applyAlignment="1">
      <alignment horizontal="center" wrapText="1"/>
    </xf>
    <xf numFmtId="4" fontId="6" fillId="30" borderId="11" xfId="0" applyNumberFormat="1" applyFont="1" applyFill="1" applyBorder="1"/>
    <xf numFmtId="4" fontId="6" fillId="30" borderId="14" xfId="0" applyNumberFormat="1" applyFont="1" applyFill="1" applyBorder="1"/>
    <xf numFmtId="4" fontId="11" fillId="29" borderId="12" xfId="0" applyNumberFormat="1" applyFont="1" applyFill="1" applyBorder="1"/>
    <xf numFmtId="4" fontId="11" fillId="29" borderId="16" xfId="0" applyNumberFormat="1" applyFont="1" applyFill="1" applyBorder="1"/>
    <xf numFmtId="4" fontId="18" fillId="0" borderId="22" xfId="0" applyNumberFormat="1" applyFont="1" applyBorder="1"/>
    <xf numFmtId="4" fontId="0" fillId="0" borderId="23" xfId="0" applyNumberFormat="1" applyBorder="1"/>
    <xf numFmtId="4" fontId="18" fillId="0" borderId="24" xfId="0" applyNumberFormat="1" applyFont="1" applyBorder="1"/>
    <xf numFmtId="4" fontId="0" fillId="0" borderId="25" xfId="0" applyNumberFormat="1" applyBorder="1"/>
    <xf numFmtId="0" fontId="17" fillId="0" borderId="26" xfId="0" applyFont="1" applyBorder="1" applyAlignment="1">
      <alignment textRotation="90" wrapText="1"/>
    </xf>
    <xf numFmtId="0" fontId="3" fillId="0" borderId="27" xfId="0" applyFont="1" applyFill="1" applyBorder="1" applyAlignment="1">
      <alignment textRotation="90" wrapText="1"/>
    </xf>
    <xf numFmtId="0" fontId="11" fillId="29" borderId="20" xfId="0" applyFont="1" applyFill="1" applyBorder="1" applyAlignment="1">
      <alignment textRotation="90" wrapText="1"/>
    </xf>
    <xf numFmtId="4" fontId="18" fillId="0" borderId="28" xfId="0" applyNumberFormat="1" applyFont="1" applyBorder="1"/>
    <xf numFmtId="4" fontId="0" fillId="0" borderId="29" xfId="0" applyNumberFormat="1" applyBorder="1"/>
    <xf numFmtId="4" fontId="17" fillId="27" borderId="26" xfId="0" applyNumberFormat="1" applyFont="1" applyFill="1" applyBorder="1"/>
    <xf numFmtId="4" fontId="7" fillId="27" borderId="27" xfId="0" applyNumberFormat="1" applyFont="1" applyFill="1" applyBorder="1"/>
    <xf numFmtId="10" fontId="12" fillId="27" borderId="15" xfId="43" applyNumberFormat="1" applyFont="1" applyFill="1" applyBorder="1"/>
    <xf numFmtId="0" fontId="23" fillId="0" borderId="10" xfId="0" applyFont="1" applyBorder="1" applyAlignment="1">
      <alignment horizontal="right" wrapText="1"/>
    </xf>
    <xf numFmtId="10" fontId="23" fillId="0" borderId="10" xfId="43" applyNumberFormat="1" applyFont="1" applyBorder="1"/>
    <xf numFmtId="10" fontId="23" fillId="0" borderId="0" xfId="43" applyNumberFormat="1" applyFont="1" applyBorder="1"/>
    <xf numFmtId="10" fontId="23" fillId="0" borderId="15" xfId="43" applyNumberFormat="1" applyFont="1" applyBorder="1"/>
    <xf numFmtId="9" fontId="1" fillId="0" borderId="0" xfId="43" applyFont="1" applyFill="1" applyBorder="1"/>
    <xf numFmtId="9" fontId="1" fillId="24" borderId="0" xfId="43" applyFill="1" applyBorder="1"/>
    <xf numFmtId="4" fontId="3" fillId="25" borderId="0" xfId="0" applyNumberFormat="1" applyFont="1" applyFill="1" applyBorder="1"/>
    <xf numFmtId="10" fontId="4" fillId="0" borderId="0" xfId="0" applyNumberFormat="1" applyFont="1" applyFill="1" applyBorder="1"/>
    <xf numFmtId="49" fontId="1" fillId="0" borderId="11" xfId="0" applyNumberFormat="1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1" fillId="0" borderId="16" xfId="0" applyFont="1" applyFill="1" applyBorder="1"/>
    <xf numFmtId="4" fontId="7" fillId="0" borderId="0" xfId="0" applyNumberFormat="1" applyFont="1" applyFill="1" applyBorder="1"/>
    <xf numFmtId="43" fontId="1" fillId="0" borderId="0" xfId="26" applyBorder="1"/>
    <xf numFmtId="4" fontId="16" fillId="27" borderId="20" xfId="0" applyNumberFormat="1" applyFont="1" applyFill="1" applyBorder="1"/>
    <xf numFmtId="0" fontId="22" fillId="0" borderId="26" xfId="0" applyFont="1" applyFill="1" applyBorder="1" applyAlignment="1">
      <alignment textRotation="90" wrapText="1"/>
    </xf>
    <xf numFmtId="4" fontId="7" fillId="0" borderId="30" xfId="0" applyNumberFormat="1" applyFont="1" applyFill="1" applyBorder="1"/>
    <xf numFmtId="4" fontId="22" fillId="0" borderId="26" xfId="0" applyNumberFormat="1" applyFont="1" applyFill="1" applyBorder="1"/>
    <xf numFmtId="0" fontId="3" fillId="25" borderId="31" xfId="0" applyFont="1" applyFill="1" applyBorder="1" applyAlignment="1">
      <alignment horizontal="right" wrapText="1"/>
    </xf>
    <xf numFmtId="4" fontId="3" fillId="25" borderId="32" xfId="0" applyNumberFormat="1" applyFont="1" applyFill="1" applyBorder="1"/>
    <xf numFmtId="4" fontId="3" fillId="25" borderId="21" xfId="0" applyNumberFormat="1" applyFont="1" applyFill="1" applyBorder="1"/>
    <xf numFmtId="0" fontId="3" fillId="31" borderId="30" xfId="0" applyFont="1" applyFill="1" applyBorder="1" applyAlignment="1">
      <alignment textRotation="90" wrapText="1"/>
    </xf>
    <xf numFmtId="4" fontId="0" fillId="31" borderId="33" xfId="0" applyNumberFormat="1" applyFill="1" applyBorder="1"/>
    <xf numFmtId="4" fontId="0" fillId="31" borderId="34" xfId="0" applyNumberFormat="1" applyFill="1" applyBorder="1"/>
    <xf numFmtId="4" fontId="0" fillId="31" borderId="35" xfId="0" applyNumberFormat="1" applyFill="1" applyBorder="1"/>
    <xf numFmtId="4" fontId="22" fillId="0" borderId="24" xfId="0" applyNumberFormat="1" applyFont="1" applyFill="1" applyBorder="1"/>
    <xf numFmtId="4" fontId="22" fillId="0" borderId="22" xfId="0" applyNumberFormat="1" applyFont="1" applyFill="1" applyBorder="1"/>
    <xf numFmtId="4" fontId="22" fillId="0" borderId="28" xfId="0" applyNumberFormat="1" applyFont="1" applyFill="1" applyBorder="1"/>
    <xf numFmtId="4" fontId="12" fillId="27" borderId="14" xfId="0" applyNumberFormat="1" applyFont="1" applyFill="1" applyBorder="1"/>
    <xf numFmtId="0" fontId="10" fillId="27" borderId="13" xfId="0" applyFont="1" applyFill="1" applyBorder="1" applyAlignment="1">
      <alignment horizontal="right" wrapText="1"/>
    </xf>
    <xf numFmtId="0" fontId="10" fillId="27" borderId="17" xfId="0" applyFont="1" applyFill="1" applyBorder="1" applyAlignment="1">
      <alignment horizontal="right" wrapText="1"/>
    </xf>
    <xf numFmtId="4" fontId="10" fillId="27" borderId="13" xfId="0" applyNumberFormat="1" applyFont="1" applyFill="1" applyBorder="1"/>
    <xf numFmtId="4" fontId="10" fillId="27" borderId="17" xfId="0" applyNumberFormat="1" applyFont="1" applyFill="1" applyBorder="1"/>
    <xf numFmtId="4" fontId="24" fillId="27" borderId="11" xfId="0" applyNumberFormat="1" applyFont="1" applyFill="1" applyBorder="1"/>
    <xf numFmtId="4" fontId="24" fillId="27" borderId="12" xfId="0" applyNumberFormat="1" applyFont="1" applyFill="1" applyBorder="1"/>
    <xf numFmtId="4" fontId="7" fillId="27" borderId="11" xfId="0" applyNumberFormat="1" applyFont="1" applyFill="1" applyBorder="1"/>
    <xf numFmtId="4" fontId="7" fillId="27" borderId="12" xfId="0" applyNumberFormat="1" applyFont="1" applyFill="1" applyBorder="1"/>
    <xf numFmtId="4" fontId="10" fillId="27" borderId="19" xfId="0" applyNumberFormat="1" applyFont="1" applyFill="1" applyBorder="1"/>
    <xf numFmtId="4" fontId="10" fillId="27" borderId="20" xfId="0" applyNumberFormat="1" applyFont="1" applyFill="1" applyBorder="1"/>
    <xf numFmtId="0" fontId="6" fillId="0" borderId="13" xfId="0" applyFont="1" applyBorder="1" applyAlignment="1">
      <alignment horizontal="right" wrapText="1"/>
    </xf>
    <xf numFmtId="0" fontId="6" fillId="0" borderId="10" xfId="0" applyFont="1" applyBorder="1" applyAlignment="1">
      <alignment horizontal="right" wrapText="1"/>
    </xf>
    <xf numFmtId="4" fontId="6" fillId="0" borderId="10" xfId="0" applyNumberFormat="1" applyFont="1" applyBorder="1"/>
    <xf numFmtId="10" fontId="6" fillId="0" borderId="10" xfId="43" applyNumberFormat="1" applyFont="1" applyBorder="1"/>
    <xf numFmtId="4" fontId="21" fillId="0" borderId="11" xfId="0" applyNumberFormat="1" applyFont="1" applyBorder="1"/>
    <xf numFmtId="4" fontId="21" fillId="0" borderId="0" xfId="0" applyNumberFormat="1" applyFont="1" applyBorder="1"/>
    <xf numFmtId="10" fontId="6" fillId="0" borderId="0" xfId="43" applyNumberFormat="1" applyFont="1" applyBorder="1"/>
    <xf numFmtId="4" fontId="12" fillId="0" borderId="11" xfId="0" applyNumberFormat="1" applyFont="1" applyBorder="1"/>
    <xf numFmtId="4" fontId="12" fillId="0" borderId="0" xfId="0" applyNumberFormat="1" applyFont="1" applyBorder="1"/>
    <xf numFmtId="4" fontId="12" fillId="0" borderId="14" xfId="0" applyNumberFormat="1" applyFont="1" applyBorder="1"/>
    <xf numFmtId="4" fontId="12" fillId="0" borderId="15" xfId="0" applyNumberFormat="1" applyFont="1" applyBorder="1"/>
    <xf numFmtId="10" fontId="6" fillId="0" borderId="15" xfId="43" applyNumberFormat="1" applyFont="1" applyBorder="1"/>
    <xf numFmtId="4" fontId="12" fillId="27" borderId="15" xfId="0" applyNumberFormat="1" applyFont="1" applyFill="1" applyBorder="1"/>
    <xf numFmtId="0" fontId="12" fillId="27" borderId="10" xfId="0" applyFont="1" applyFill="1" applyBorder="1" applyAlignment="1">
      <alignment horizontal="right" wrapText="1"/>
    </xf>
    <xf numFmtId="4" fontId="12" fillId="27" borderId="0" xfId="0" applyNumberFormat="1" applyFont="1" applyFill="1" applyBorder="1"/>
    <xf numFmtId="0" fontId="7" fillId="27" borderId="18" xfId="0" applyFont="1" applyFill="1" applyBorder="1" applyAlignment="1">
      <alignment horizontal="right"/>
    </xf>
    <xf numFmtId="4" fontId="7" fillId="27" borderId="0" xfId="0" applyNumberFormat="1" applyFont="1" applyFill="1" applyBorder="1"/>
    <xf numFmtId="4" fontId="4" fillId="27" borderId="0" xfId="0" applyNumberFormat="1" applyFont="1" applyFill="1" applyBorder="1"/>
    <xf numFmtId="4" fontId="4" fillId="27" borderId="11" xfId="0" applyNumberFormat="1" applyFont="1" applyFill="1" applyBorder="1"/>
    <xf numFmtId="4" fontId="4" fillId="27" borderId="14" xfId="0" applyNumberFormat="1" applyFont="1" applyFill="1" applyBorder="1"/>
    <xf numFmtId="4" fontId="4" fillId="27" borderId="15" xfId="0" applyNumberFormat="1" applyFont="1" applyFill="1" applyBorder="1"/>
    <xf numFmtId="0" fontId="3" fillId="27" borderId="0" xfId="0" applyFont="1" applyFill="1" applyBorder="1" applyAlignment="1">
      <alignment horizontal="right" wrapText="1"/>
    </xf>
    <xf numFmtId="0" fontId="5" fillId="0" borderId="0" xfId="0" applyFont="1" applyFill="1" applyBorder="1"/>
    <xf numFmtId="4" fontId="0" fillId="27" borderId="0" xfId="0" applyNumberFormat="1" applyFill="1" applyBorder="1"/>
    <xf numFmtId="4" fontId="21" fillId="27" borderId="12" xfId="0" applyNumberFormat="1" applyFont="1" applyFill="1" applyBorder="1"/>
    <xf numFmtId="4" fontId="3" fillId="25" borderId="15" xfId="0" applyNumberFormat="1" applyFont="1" applyFill="1" applyBorder="1"/>
    <xf numFmtId="4" fontId="21" fillId="27" borderId="16" xfId="0" applyNumberFormat="1" applyFont="1" applyFill="1" applyBorder="1"/>
    <xf numFmtId="0" fontId="3" fillId="0" borderId="19" xfId="0" applyFont="1" applyFill="1" applyBorder="1" applyAlignment="1">
      <alignment horizontal="left" textRotation="90"/>
    </xf>
    <xf numFmtId="0" fontId="3" fillId="0" borderId="18" xfId="0" applyFont="1" applyFill="1" applyBorder="1" applyAlignment="1">
      <alignment horizontal="left" textRotation="90"/>
    </xf>
    <xf numFmtId="0" fontId="6" fillId="26" borderId="19" xfId="0" applyFont="1" applyFill="1" applyBorder="1" applyAlignment="1">
      <alignment horizontal="right" wrapText="1"/>
    </xf>
    <xf numFmtId="0" fontId="3" fillId="25" borderId="18" xfId="0" applyFont="1" applyFill="1" applyBorder="1" applyAlignment="1">
      <alignment horizontal="right" wrapText="1"/>
    </xf>
    <xf numFmtId="0" fontId="21" fillId="27" borderId="20" xfId="0" applyFont="1" applyFill="1" applyBorder="1" applyAlignment="1">
      <alignment horizontal="right" wrapText="1"/>
    </xf>
    <xf numFmtId="0" fontId="3" fillId="27" borderId="19" xfId="0" applyFont="1" applyFill="1" applyBorder="1" applyAlignment="1">
      <alignment horizontal="right" wrapText="1"/>
    </xf>
    <xf numFmtId="0" fontId="3" fillId="27" borderId="18" xfId="0" applyFont="1" applyFill="1" applyBorder="1" applyAlignment="1">
      <alignment horizontal="right" wrapText="1"/>
    </xf>
    <xf numFmtId="0" fontId="7" fillId="27" borderId="19" xfId="0" applyFont="1" applyFill="1" applyBorder="1"/>
    <xf numFmtId="4" fontId="7" fillId="27" borderId="19" xfId="0" applyNumberFormat="1" applyFont="1" applyFill="1" applyBorder="1"/>
    <xf numFmtId="4" fontId="11" fillId="29" borderId="20" xfId="0" applyNumberFormat="1" applyFont="1" applyFill="1" applyBorder="1"/>
    <xf numFmtId="4" fontId="0" fillId="27" borderId="11" xfId="0" applyNumberFormat="1" applyFill="1" applyBorder="1"/>
    <xf numFmtId="4" fontId="0" fillId="27" borderId="14" xfId="0" applyNumberFormat="1" applyFill="1" applyBorder="1"/>
    <xf numFmtId="4" fontId="0" fillId="27" borderId="15" xfId="0" applyNumberFormat="1" applyFill="1" applyBorder="1"/>
    <xf numFmtId="164" fontId="0" fillId="0" borderId="0" xfId="43" applyNumberFormat="1" applyFont="1" applyBorder="1"/>
    <xf numFmtId="0" fontId="21" fillId="0" borderId="20" xfId="0" applyFont="1" applyBorder="1" applyAlignment="1">
      <alignment wrapText="1"/>
    </xf>
    <xf numFmtId="164" fontId="21" fillId="0" borderId="0" xfId="0" applyNumberFormat="1" applyFont="1" applyBorder="1"/>
    <xf numFmtId="164" fontId="12" fillId="27" borderId="31" xfId="0" applyNumberFormat="1" applyFont="1" applyFill="1" applyBorder="1"/>
    <xf numFmtId="0" fontId="21" fillId="0" borderId="31" xfId="0" applyFont="1" applyBorder="1" applyAlignment="1">
      <alignment wrapText="1"/>
    </xf>
    <xf numFmtId="164" fontId="21" fillId="0" borderId="32" xfId="0" applyNumberFormat="1" applyFont="1" applyBorder="1"/>
    <xf numFmtId="3" fontId="0" fillId="0" borderId="11" xfId="0" applyNumberFormat="1" applyBorder="1"/>
    <xf numFmtId="3" fontId="0" fillId="0" borderId="10" xfId="0" applyNumberFormat="1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4" fontId="0" fillId="0" borderId="12" xfId="0" applyNumberFormat="1" applyBorder="1"/>
    <xf numFmtId="4" fontId="3" fillId="25" borderId="11" xfId="0" applyNumberFormat="1" applyFont="1" applyFill="1" applyBorder="1"/>
    <xf numFmtId="4" fontId="3" fillId="25" borderId="14" xfId="0" applyNumberFormat="1" applyFont="1" applyFill="1" applyBorder="1"/>
    <xf numFmtId="0" fontId="10" fillId="27" borderId="13" xfId="0" applyFont="1" applyFill="1" applyBorder="1" applyAlignment="1">
      <alignment horizontal="right" textRotation="90" wrapText="1"/>
    </xf>
    <xf numFmtId="0" fontId="22" fillId="0" borderId="10" xfId="0" applyFont="1" applyBorder="1" applyAlignment="1">
      <alignment horizontal="right" textRotation="90" wrapText="1"/>
    </xf>
    <xf numFmtId="0" fontId="0" fillId="0" borderId="10" xfId="0" applyBorder="1" applyAlignment="1">
      <alignment textRotation="90"/>
    </xf>
    <xf numFmtId="0" fontId="3" fillId="26" borderId="17" xfId="0" applyFont="1" applyFill="1" applyBorder="1" applyAlignment="1">
      <alignment horizontal="right" textRotation="90" wrapText="1"/>
    </xf>
    <xf numFmtId="0" fontId="3" fillId="0" borderId="10" xfId="0" applyFont="1" applyFill="1" applyBorder="1" applyAlignment="1">
      <alignment horizontal="left" textRotation="90" wrapText="1"/>
    </xf>
    <xf numFmtId="3" fontId="3" fillId="31" borderId="0" xfId="0" applyNumberFormat="1" applyFont="1" applyFill="1" applyBorder="1"/>
    <xf numFmtId="3" fontId="19" fillId="0" borderId="0" xfId="0" applyNumberFormat="1" applyFont="1" applyBorder="1"/>
    <xf numFmtId="3" fontId="42" fillId="0" borderId="0" xfId="0" applyNumberFormat="1" applyFont="1" applyBorder="1"/>
    <xf numFmtId="0" fontId="0" fillId="0" borderId="10" xfId="0" applyBorder="1" applyAlignment="1">
      <alignment horizontal="center" textRotation="90" wrapText="1"/>
    </xf>
    <xf numFmtId="0" fontId="3" fillId="31" borderId="10" xfId="0" applyFont="1" applyFill="1" applyBorder="1" applyAlignment="1">
      <alignment horizontal="center" textRotation="90" wrapText="1"/>
    </xf>
    <xf numFmtId="0" fontId="11" fillId="29" borderId="17" xfId="0" applyFont="1" applyFill="1" applyBorder="1" applyAlignment="1">
      <alignment horizontal="center" textRotation="90" wrapText="1"/>
    </xf>
    <xf numFmtId="3" fontId="11" fillId="29" borderId="12" xfId="0" applyNumberFormat="1" applyFont="1" applyFill="1" applyBorder="1"/>
    <xf numFmtId="3" fontId="3" fillId="31" borderId="15" xfId="0" applyNumberFormat="1" applyFont="1" applyFill="1" applyBorder="1"/>
    <xf numFmtId="3" fontId="11" fillId="29" borderId="16" xfId="0" applyNumberFormat="1" applyFont="1" applyFill="1" applyBorder="1"/>
    <xf numFmtId="168" fontId="0" fillId="0" borderId="10" xfId="0" applyNumberFormat="1" applyBorder="1"/>
    <xf numFmtId="167" fontId="0" fillId="0" borderId="10" xfId="0" applyNumberFormat="1" applyBorder="1"/>
    <xf numFmtId="3" fontId="3" fillId="31" borderId="10" xfId="0" applyNumberFormat="1" applyFont="1" applyFill="1" applyBorder="1"/>
    <xf numFmtId="3" fontId="11" fillId="29" borderId="17" xfId="0" applyNumberFormat="1" applyFont="1" applyFill="1" applyBorder="1"/>
    <xf numFmtId="0" fontId="8" fillId="27" borderId="19" xfId="0" applyFont="1" applyFill="1" applyBorder="1"/>
    <xf numFmtId="3" fontId="7" fillId="27" borderId="18" xfId="0" applyNumberFormat="1" applyFont="1" applyFill="1" applyBorder="1"/>
    <xf numFmtId="3" fontId="9" fillId="27" borderId="18" xfId="0" applyNumberFormat="1" applyFont="1" applyFill="1" applyBorder="1"/>
    <xf numFmtId="168" fontId="9" fillId="27" borderId="18" xfId="0" applyNumberFormat="1" applyFont="1" applyFill="1" applyBorder="1"/>
    <xf numFmtId="167" fontId="9" fillId="27" borderId="18" xfId="0" applyNumberFormat="1" applyFont="1" applyFill="1" applyBorder="1"/>
    <xf numFmtId="3" fontId="7" fillId="24" borderId="20" xfId="0" applyNumberFormat="1" applyFont="1" applyFill="1" applyBorder="1"/>
    <xf numFmtId="0" fontId="3" fillId="25" borderId="13" xfId="0" applyFont="1" applyFill="1" applyBorder="1" applyAlignment="1">
      <alignment horizontal="center" textRotation="90" wrapText="1"/>
    </xf>
    <xf numFmtId="3" fontId="3" fillId="25" borderId="13" xfId="0" applyNumberFormat="1" applyFont="1" applyFill="1" applyBorder="1"/>
    <xf numFmtId="3" fontId="7" fillId="27" borderId="19" xfId="0" applyNumberFormat="1" applyFont="1" applyFill="1" applyBorder="1"/>
    <xf numFmtId="0" fontId="0" fillId="0" borderId="13" xfId="0" applyBorder="1" applyAlignment="1">
      <alignment horizontal="center" textRotation="90" wrapText="1"/>
    </xf>
    <xf numFmtId="0" fontId="0" fillId="0" borderId="11" xfId="0" applyFill="1" applyBorder="1"/>
    <xf numFmtId="3" fontId="9" fillId="27" borderId="19" xfId="0" applyNumberFormat="1" applyFont="1" applyFill="1" applyBorder="1"/>
    <xf numFmtId="0" fontId="3" fillId="26" borderId="17" xfId="0" applyFont="1" applyFill="1" applyBorder="1" applyAlignment="1">
      <alignment horizontal="center" textRotation="90" wrapText="1"/>
    </xf>
    <xf numFmtId="3" fontId="0" fillId="26" borderId="17" xfId="0" applyNumberFormat="1" applyFill="1" applyBorder="1"/>
    <xf numFmtId="3" fontId="9" fillId="27" borderId="20" xfId="0" applyNumberFormat="1" applyFont="1" applyFill="1" applyBorder="1"/>
    <xf numFmtId="3" fontId="0" fillId="0" borderId="13" xfId="0" applyNumberFormat="1" applyBorder="1"/>
    <xf numFmtId="3" fontId="0" fillId="0" borderId="14" xfId="0" applyNumberFormat="1" applyBorder="1"/>
    <xf numFmtId="3" fontId="4" fillId="26" borderId="17" xfId="0" applyNumberFormat="1" applyFont="1" applyFill="1" applyBorder="1"/>
    <xf numFmtId="3" fontId="4" fillId="26" borderId="12" xfId="0" applyNumberFormat="1" applyFont="1" applyFill="1" applyBorder="1"/>
    <xf numFmtId="3" fontId="4" fillId="26" borderId="16" xfId="0" applyNumberFormat="1" applyFont="1" applyFill="1" applyBorder="1"/>
    <xf numFmtId="3" fontId="7" fillId="27" borderId="20" xfId="0" applyNumberFormat="1" applyFont="1" applyFill="1" applyBorder="1"/>
    <xf numFmtId="4" fontId="24" fillId="27" borderId="13" xfId="0" applyNumberFormat="1" applyFont="1" applyFill="1" applyBorder="1"/>
    <xf numFmtId="4" fontId="24" fillId="27" borderId="0" xfId="0" applyNumberFormat="1" applyFont="1" applyFill="1" applyBorder="1"/>
    <xf numFmtId="4" fontId="6" fillId="25" borderId="0" xfId="0" applyNumberFormat="1" applyFont="1" applyFill="1" applyBorder="1"/>
    <xf numFmtId="4" fontId="0" fillId="31" borderId="0" xfId="0" applyNumberFormat="1" applyFill="1" applyBorder="1"/>
    <xf numFmtId="4" fontId="18" fillId="0" borderId="0" xfId="0" applyNumberFormat="1" applyFont="1" applyBorder="1"/>
    <xf numFmtId="4" fontId="22" fillId="0" borderId="0" xfId="0" applyNumberFormat="1" applyFont="1" applyFill="1" applyBorder="1"/>
    <xf numFmtId="0" fontId="3" fillId="25" borderId="10" xfId="0" applyFont="1" applyFill="1" applyBorder="1" applyAlignment="1">
      <alignment horizontal="right" textRotation="90" wrapText="1"/>
    </xf>
    <xf numFmtId="0" fontId="10" fillId="27" borderId="10" xfId="0" applyFont="1" applyFill="1" applyBorder="1" applyAlignment="1">
      <alignment horizontal="right" textRotation="90" wrapText="1"/>
    </xf>
    <xf numFmtId="0" fontId="3" fillId="0" borderId="10" xfId="0" applyFont="1" applyFill="1" applyBorder="1" applyAlignment="1">
      <alignment horizontal="center" textRotation="90" wrapText="1"/>
    </xf>
    <xf numFmtId="0" fontId="3" fillId="27" borderId="10" xfId="0" applyFont="1" applyFill="1" applyBorder="1" applyAlignment="1">
      <alignment horizontal="right" textRotation="90" wrapText="1"/>
    </xf>
    <xf numFmtId="0" fontId="3" fillId="31" borderId="10" xfId="0" applyFont="1" applyFill="1" applyBorder="1" applyAlignment="1">
      <alignment textRotation="90" wrapText="1"/>
    </xf>
    <xf numFmtId="0" fontId="17" fillId="0" borderId="10" xfId="0" applyFont="1" applyBorder="1" applyAlignment="1">
      <alignment textRotation="90" wrapText="1"/>
    </xf>
    <xf numFmtId="0" fontId="22" fillId="0" borderId="10" xfId="0" applyFont="1" applyFill="1" applyBorder="1" applyAlignment="1">
      <alignment textRotation="90" wrapText="1"/>
    </xf>
    <xf numFmtId="0" fontId="11" fillId="29" borderId="17" xfId="0" applyFont="1" applyFill="1" applyBorder="1" applyAlignment="1">
      <alignment textRotation="90" wrapText="1"/>
    </xf>
    <xf numFmtId="4" fontId="24" fillId="27" borderId="15" xfId="0" applyNumberFormat="1" applyFont="1" applyFill="1" applyBorder="1"/>
    <xf numFmtId="10" fontId="4" fillId="0" borderId="15" xfId="0" applyNumberFormat="1" applyFont="1" applyFill="1" applyBorder="1"/>
    <xf numFmtId="167" fontId="0" fillId="0" borderId="15" xfId="0" applyNumberFormat="1" applyFill="1" applyBorder="1" applyAlignment="1">
      <alignment horizontal="right"/>
    </xf>
    <xf numFmtId="4" fontId="6" fillId="25" borderId="15" xfId="0" applyNumberFormat="1" applyFont="1" applyFill="1" applyBorder="1"/>
    <xf numFmtId="4" fontId="0" fillId="31" borderId="15" xfId="0" applyNumberFormat="1" applyFill="1" applyBorder="1"/>
    <xf numFmtId="4" fontId="18" fillId="0" borderId="15" xfId="0" applyNumberFormat="1" applyFont="1" applyBorder="1"/>
    <xf numFmtId="4" fontId="22" fillId="0" borderId="15" xfId="0" applyNumberFormat="1" applyFont="1" applyFill="1" applyBorder="1"/>
    <xf numFmtId="10" fontId="12" fillId="27" borderId="18" xfId="43" applyNumberFormat="1" applyFont="1" applyFill="1" applyBorder="1"/>
    <xf numFmtId="167" fontId="7" fillId="27" borderId="18" xfId="0" applyNumberFormat="1" applyFont="1" applyFill="1" applyBorder="1"/>
    <xf numFmtId="4" fontId="7" fillId="0" borderId="18" xfId="0" applyNumberFormat="1" applyFont="1" applyFill="1" applyBorder="1"/>
    <xf numFmtId="4" fontId="12" fillId="0" borderId="18" xfId="0" applyNumberFormat="1" applyFont="1" applyFill="1" applyBorder="1"/>
    <xf numFmtId="4" fontId="7" fillId="24" borderId="20" xfId="0" applyNumberFormat="1" applyFont="1" applyFill="1" applyBorder="1"/>
    <xf numFmtId="0" fontId="3" fillId="25" borderId="13" xfId="0" applyFont="1" applyFill="1" applyBorder="1" applyAlignment="1">
      <alignment horizontal="right" textRotation="90" wrapText="1"/>
    </xf>
    <xf numFmtId="4" fontId="3" fillId="25" borderId="13" xfId="0" applyNumberFormat="1" applyFont="1" applyFill="1" applyBorder="1"/>
    <xf numFmtId="4" fontId="24" fillId="27" borderId="10" xfId="0" applyNumberFormat="1" applyFont="1" applyFill="1" applyBorder="1"/>
    <xf numFmtId="10" fontId="4" fillId="0" borderId="10" xfId="0" applyNumberFormat="1" applyFont="1" applyFill="1" applyBorder="1"/>
    <xf numFmtId="4" fontId="0" fillId="0" borderId="10" xfId="0" applyNumberFormat="1" applyFill="1" applyBorder="1" applyAlignment="1">
      <alignment horizontal="right"/>
    </xf>
    <xf numFmtId="167" fontId="0" fillId="0" borderId="10" xfId="0" applyNumberFormat="1" applyFill="1" applyBorder="1" applyAlignment="1">
      <alignment horizontal="right"/>
    </xf>
    <xf numFmtId="4" fontId="3" fillId="25" borderId="10" xfId="0" applyNumberFormat="1" applyFont="1" applyFill="1" applyBorder="1"/>
    <xf numFmtId="4" fontId="6" fillId="25" borderId="10" xfId="0" applyNumberFormat="1" applyFont="1" applyFill="1" applyBorder="1"/>
    <xf numFmtId="4" fontId="0" fillId="31" borderId="10" xfId="0" applyNumberFormat="1" applyFill="1" applyBorder="1"/>
    <xf numFmtId="4" fontId="18" fillId="0" borderId="10" xfId="0" applyNumberFormat="1" applyFont="1" applyBorder="1"/>
    <xf numFmtId="4" fontId="22" fillId="0" borderId="10" xfId="0" applyNumberFormat="1" applyFont="1" applyFill="1" applyBorder="1"/>
    <xf numFmtId="4" fontId="11" fillId="29" borderId="17" xfId="0" applyNumberFormat="1" applyFont="1" applyFill="1" applyBorder="1"/>
    <xf numFmtId="4" fontId="24" fillId="27" borderId="14" xfId="0" applyNumberFormat="1" applyFont="1" applyFill="1" applyBorder="1"/>
    <xf numFmtId="0" fontId="3" fillId="0" borderId="13" xfId="0" applyFont="1" applyFill="1" applyBorder="1" applyAlignment="1">
      <alignment horizontal="right" textRotation="90" wrapText="1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17" fillId="0" borderId="13" xfId="0" applyFont="1" applyBorder="1" applyAlignment="1">
      <alignment textRotation="90" wrapText="1"/>
    </xf>
    <xf numFmtId="0" fontId="7" fillId="0" borderId="17" xfId="0" applyFont="1" applyFill="1" applyBorder="1" applyAlignment="1">
      <alignment textRotation="90" wrapText="1"/>
    </xf>
    <xf numFmtId="4" fontId="18" fillId="0" borderId="13" xfId="0" applyNumberFormat="1" applyFont="1" applyBorder="1"/>
    <xf numFmtId="4" fontId="0" fillId="0" borderId="17" xfId="0" applyNumberFormat="1" applyBorder="1"/>
    <xf numFmtId="4" fontId="18" fillId="0" borderId="11" xfId="0" applyNumberFormat="1" applyFont="1" applyBorder="1"/>
    <xf numFmtId="4" fontId="18" fillId="0" borderId="14" xfId="0" applyNumberFormat="1" applyFont="1" applyBorder="1"/>
    <xf numFmtId="4" fontId="0" fillId="0" borderId="16" xfId="0" applyNumberFormat="1" applyBorder="1"/>
    <xf numFmtId="4" fontId="12" fillId="0" borderId="19" xfId="0" applyNumberFormat="1" applyFont="1" applyFill="1" applyBorder="1"/>
    <xf numFmtId="4" fontId="7" fillId="0" borderId="20" xfId="0" applyNumberFormat="1" applyFont="1" applyFill="1" applyBorder="1"/>
    <xf numFmtId="3" fontId="7" fillId="0" borderId="18" xfId="0" applyNumberFormat="1" applyFont="1" applyFill="1" applyBorder="1"/>
    <xf numFmtId="0" fontId="7" fillId="0" borderId="1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20" fillId="32" borderId="13" xfId="0" applyFont="1" applyFill="1" applyBorder="1" applyAlignment="1">
      <alignment horizontal="left"/>
    </xf>
    <xf numFmtId="0" fontId="20" fillId="32" borderId="10" xfId="0" applyFont="1" applyFill="1" applyBorder="1" applyAlignment="1">
      <alignment horizontal="left"/>
    </xf>
    <xf numFmtId="0" fontId="20" fillId="32" borderId="17" xfId="0" applyFont="1" applyFill="1" applyBorder="1" applyAlignment="1">
      <alignment horizontal="left"/>
    </xf>
    <xf numFmtId="0" fontId="20" fillId="32" borderId="11" xfId="0" applyFont="1" applyFill="1" applyBorder="1" applyAlignment="1">
      <alignment horizontal="left"/>
    </xf>
    <xf numFmtId="0" fontId="20" fillId="32" borderId="0" xfId="0" applyFont="1" applyFill="1" applyBorder="1" applyAlignment="1">
      <alignment horizontal="left"/>
    </xf>
    <xf numFmtId="0" fontId="20" fillId="32" borderId="12" xfId="0" applyFont="1" applyFill="1" applyBorder="1" applyAlignment="1">
      <alignment horizontal="left"/>
    </xf>
    <xf numFmtId="0" fontId="20" fillId="32" borderId="14" xfId="0" applyFont="1" applyFill="1" applyBorder="1" applyAlignment="1">
      <alignment horizontal="left"/>
    </xf>
    <xf numFmtId="0" fontId="20" fillId="32" borderId="15" xfId="0" applyFont="1" applyFill="1" applyBorder="1" applyAlignment="1">
      <alignment horizontal="left"/>
    </xf>
    <xf numFmtId="0" fontId="20" fillId="32" borderId="16" xfId="0" applyFont="1" applyFill="1" applyBorder="1" applyAlignment="1">
      <alignment horizontal="left"/>
    </xf>
    <xf numFmtId="0" fontId="20" fillId="32" borderId="0" xfId="0" applyFont="1" applyFill="1" applyAlignment="1">
      <alignment horizontal="left"/>
    </xf>
  </cellXfs>
  <cellStyles count="44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Ezres" xfId="26" builtinId="3"/>
    <cellStyle name="Figyelmeztetés" xfId="27" builtinId="11" customBuiltin="1"/>
    <cellStyle name="Hivatkozott cella" xfId="28" builtinId="24" customBuiltin="1"/>
    <cellStyle name="Jegyzet" xfId="29" builtinId="10" customBuiltin="1"/>
    <cellStyle name="Jelölőszín (1)" xfId="30" builtinId="29" customBuiltin="1"/>
    <cellStyle name="Jelölőszín (2)" xfId="31" builtinId="33" customBuiltin="1"/>
    <cellStyle name="Jelölőszín (3)" xfId="32" builtinId="37" customBuiltin="1"/>
    <cellStyle name="Jelölőszín (4)" xfId="33" builtinId="41" customBuiltin="1"/>
    <cellStyle name="Jelölőszín (5)" xfId="34" builtinId="45" customBuiltin="1"/>
    <cellStyle name="Jelölőszín (6)" xfId="35" builtinId="49" customBuiltin="1"/>
    <cellStyle name="Jó" xfId="36" builtinId="26" customBuiltin="1"/>
    <cellStyle name="Kimenet" xfId="37" builtinId="21" customBuiltin="1"/>
    <cellStyle name="Magyarázó szöveg" xfId="38" builtinId="53" customBuiltin="1"/>
    <cellStyle name="Normál" xfId="0" builtinId="0"/>
    <cellStyle name="Összesen" xfId="39" builtinId="25" customBuiltin="1"/>
    <cellStyle name="Rossz" xfId="40" builtinId="27" customBuiltin="1"/>
    <cellStyle name="Semleges" xfId="41" builtinId="28" customBuiltin="1"/>
    <cellStyle name="Számítás" xfId="42" builtinId="22" customBuiltin="1"/>
    <cellStyle name="Százalék" xfId="4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4"/>
  <sheetViews>
    <sheetView workbookViewId="0"/>
  </sheetViews>
  <sheetFormatPr defaultColWidth="8.85546875" defaultRowHeight="12.75"/>
  <cols>
    <col min="1" max="1" width="3.28515625" style="4" bestFit="1" customWidth="1"/>
    <col min="2" max="2" width="5.5703125" style="4" bestFit="1" customWidth="1"/>
    <col min="3" max="3" width="43.28515625" style="4" bestFit="1" customWidth="1"/>
    <col min="4" max="10" width="15.7109375" style="4" customWidth="1"/>
    <col min="11" max="11" width="15" style="4" customWidth="1"/>
    <col min="12" max="16" width="15.7109375" style="4" customWidth="1"/>
    <col min="17" max="16384" width="8.85546875" style="4"/>
  </cols>
  <sheetData>
    <row r="1" spans="1:18" ht="13.5" thickBot="1">
      <c r="D1" s="313" t="s">
        <v>1094</v>
      </c>
      <c r="E1" s="314"/>
      <c r="F1" s="315"/>
      <c r="G1" s="310" t="s">
        <v>1092</v>
      </c>
      <c r="H1" s="311"/>
      <c r="I1" s="311"/>
      <c r="J1" s="311"/>
      <c r="K1" s="312"/>
      <c r="L1" s="310" t="s">
        <v>1093</v>
      </c>
      <c r="M1" s="311"/>
      <c r="N1" s="311"/>
      <c r="O1" s="311"/>
      <c r="P1" s="312"/>
    </row>
    <row r="2" spans="1:18" ht="108.75" customHeight="1" thickBot="1">
      <c r="A2" s="192" t="s">
        <v>7</v>
      </c>
      <c r="B2" s="193" t="s">
        <v>912</v>
      </c>
      <c r="C2" s="193" t="s">
        <v>913</v>
      </c>
      <c r="D2" s="194" t="s">
        <v>926</v>
      </c>
      <c r="E2" s="195" t="s">
        <v>914</v>
      </c>
      <c r="F2" s="196" t="s">
        <v>1090</v>
      </c>
      <c r="G2" s="197" t="s">
        <v>915</v>
      </c>
      <c r="H2" s="198" t="s">
        <v>0</v>
      </c>
      <c r="I2" s="198" t="s">
        <v>5</v>
      </c>
      <c r="J2" s="120" t="s">
        <v>935</v>
      </c>
      <c r="K2" s="206" t="s">
        <v>1095</v>
      </c>
      <c r="L2" s="197" t="s">
        <v>915</v>
      </c>
      <c r="M2" s="198" t="s">
        <v>0</v>
      </c>
      <c r="N2" s="198" t="s">
        <v>5</v>
      </c>
      <c r="O2" s="120" t="s">
        <v>935</v>
      </c>
      <c r="P2" s="209" t="s">
        <v>1095</v>
      </c>
      <c r="Q2" s="186" t="s">
        <v>1096</v>
      </c>
      <c r="R2" s="186" t="s">
        <v>1097</v>
      </c>
    </row>
    <row r="3" spans="1:18">
      <c r="A3" s="37" t="s">
        <v>9</v>
      </c>
      <c r="B3" s="2" t="s">
        <v>10</v>
      </c>
      <c r="C3" s="2" t="s">
        <v>11</v>
      </c>
      <c r="D3" s="52">
        <v>0</v>
      </c>
      <c r="E3" s="132">
        <v>0</v>
      </c>
      <c r="F3" s="189">
        <v>0</v>
      </c>
      <c r="G3" s="183">
        <f>+FEKVO_TVK!N4</f>
        <v>0</v>
      </c>
      <c r="H3" s="182">
        <f>+FEKVO_TVK!T4</f>
        <v>0</v>
      </c>
      <c r="I3" s="182">
        <f>+FEKVO_TVK!Y4</f>
        <v>0</v>
      </c>
      <c r="J3" s="112">
        <f>+FEKVO_TVK!AH4</f>
        <v>0</v>
      </c>
      <c r="K3" s="207">
        <f>+IF(F3&lt;&gt;0,J3/F3,0)</f>
        <v>0</v>
      </c>
      <c r="L3" s="183">
        <f>+FEKVO_TELJ_ALAP!W5</f>
        <v>0</v>
      </c>
      <c r="M3" s="182">
        <f>+FEKVO_TELJ_ALAP!AC5</f>
        <v>0</v>
      </c>
      <c r="N3" s="182">
        <f>+FEKVO_TELJ_ALAP!AJ5</f>
        <v>0</v>
      </c>
      <c r="O3" s="112">
        <f>+FEKVO_TELJ_ALAP!AR5</f>
        <v>0</v>
      </c>
      <c r="P3" s="210">
        <f>+IF(F3&lt;&gt;0,O3/F3,0)</f>
        <v>0</v>
      </c>
      <c r="Q3" s="5">
        <f t="shared" ref="Q3:Q34" si="0">+O3-J3</f>
        <v>0</v>
      </c>
      <c r="R3" s="205">
        <f t="shared" ref="R3:R34" si="1">+IF(J3&lt;&gt;0,Q3/J3,0)</f>
        <v>0</v>
      </c>
    </row>
    <row r="4" spans="1:18">
      <c r="A4" s="37" t="s">
        <v>9</v>
      </c>
      <c r="B4" s="2" t="s">
        <v>12</v>
      </c>
      <c r="C4" s="2" t="s">
        <v>13</v>
      </c>
      <c r="D4" s="52">
        <v>481.6903876023959</v>
      </c>
      <c r="E4" s="132">
        <v>6410.9591351007684</v>
      </c>
      <c r="F4" s="189">
        <v>6811.5846800000008</v>
      </c>
      <c r="G4" s="183">
        <f>+FEKVO_TVK!N5</f>
        <v>256.43836540403072</v>
      </c>
      <c r="H4" s="182">
        <f>+FEKVO_TVK!T5</f>
        <v>0</v>
      </c>
      <c r="I4" s="182">
        <f>+FEKVO_TVK!Y5</f>
        <v>39.708860000000008</v>
      </c>
      <c r="J4" s="112">
        <f>+FEKVO_TVK!AH5</f>
        <v>7188.7967481071955</v>
      </c>
      <c r="K4" s="207">
        <f t="shared" ref="K4:K67" si="2">+IF(F4&lt;&gt;0,J4/F4,0)</f>
        <v>1.0553780193344369</v>
      </c>
      <c r="L4" s="202">
        <f>+FEKVO_TELJ_ALAP!W6</f>
        <v>272.46338720000006</v>
      </c>
      <c r="M4" s="188">
        <f>+FEKVO_TELJ_ALAP!AC6</f>
        <v>0</v>
      </c>
      <c r="N4" s="188">
        <f>+FEKVO_TELJ_ALAP!AJ6</f>
        <v>39.708860000000008</v>
      </c>
      <c r="O4" s="112">
        <f>+FEKVO_TELJ_ALAP!AR6</f>
        <v>7204.8217699031647</v>
      </c>
      <c r="P4" s="210">
        <f t="shared" ref="P4:P67" si="3">+IF(F4&lt;&gt;0,O4/F4,0)</f>
        <v>1.0577306322063025</v>
      </c>
      <c r="Q4" s="5">
        <f t="shared" si="0"/>
        <v>16.025021795969224</v>
      </c>
      <c r="R4" s="205">
        <f t="shared" si="1"/>
        <v>2.2291660701338647E-3</v>
      </c>
    </row>
    <row r="5" spans="1:18">
      <c r="A5" s="37" t="s">
        <v>9</v>
      </c>
      <c r="B5" s="2" t="s">
        <v>14</v>
      </c>
      <c r="C5" s="2" t="s">
        <v>15</v>
      </c>
      <c r="D5" s="52">
        <v>0</v>
      </c>
      <c r="E5" s="132">
        <v>96250.176028676011</v>
      </c>
      <c r="F5" s="189">
        <v>110500.77934999998</v>
      </c>
      <c r="G5" s="183">
        <f>+FEKVO_TVK!N6</f>
        <v>2887.5052808602809</v>
      </c>
      <c r="H5" s="182">
        <f>+FEKVO_TVK!T6</f>
        <v>2919.2477812720886</v>
      </c>
      <c r="I5" s="182">
        <f>+FEKVO_TVK!Y6</f>
        <v>1218.636254</v>
      </c>
      <c r="J5" s="112">
        <f>+FEKVO_TVK!AH6</f>
        <v>103275.56534480838</v>
      </c>
      <c r="K5" s="207">
        <f t="shared" si="2"/>
        <v>0.934613909081071</v>
      </c>
      <c r="L5" s="202">
        <f>+FEKVO_TELJ_ALAP!W7</f>
        <v>3315.0233804999993</v>
      </c>
      <c r="M5" s="188">
        <f>+FEKVO_TELJ_ALAP!AC7</f>
        <v>2938.2283714658079</v>
      </c>
      <c r="N5" s="188">
        <f>+FEKVO_TELJ_ALAP!AJ7</f>
        <v>1218.636254</v>
      </c>
      <c r="O5" s="112">
        <f>+FEKVO_TELJ_ALAP!AR7</f>
        <v>103722.06403464182</v>
      </c>
      <c r="P5" s="210">
        <f t="shared" si="3"/>
        <v>0.93865459270755669</v>
      </c>
      <c r="Q5" s="5">
        <f t="shared" si="0"/>
        <v>446.49868983344641</v>
      </c>
      <c r="R5" s="205">
        <f t="shared" si="1"/>
        <v>4.3233720226339267E-3</v>
      </c>
    </row>
    <row r="6" spans="1:18">
      <c r="A6" s="37" t="s">
        <v>9</v>
      </c>
      <c r="B6" s="2" t="s">
        <v>16</v>
      </c>
      <c r="C6" s="2" t="s">
        <v>17</v>
      </c>
      <c r="D6" s="52">
        <v>345.33597526590682</v>
      </c>
      <c r="E6" s="132">
        <v>530.83089687129029</v>
      </c>
      <c r="F6" s="189">
        <v>587.96632</v>
      </c>
      <c r="G6" s="183">
        <f>+FEKVO_TVK!N7</f>
        <v>26.541544843564516</v>
      </c>
      <c r="H6" s="182">
        <f>+FEKVO_TVK!T7</f>
        <v>0</v>
      </c>
      <c r="I6" s="182">
        <f>+FEKVO_TVK!Y7</f>
        <v>0</v>
      </c>
      <c r="J6" s="112">
        <f>+FEKVO_TVK!AH7</f>
        <v>902.70841698076174</v>
      </c>
      <c r="K6" s="207">
        <f t="shared" si="2"/>
        <v>1.5353063369016813</v>
      </c>
      <c r="L6" s="202">
        <f>+FEKVO_TELJ_ALAP!W8</f>
        <v>29.398316000000001</v>
      </c>
      <c r="M6" s="188">
        <f>+FEKVO_TELJ_ALAP!AC8</f>
        <v>0</v>
      </c>
      <c r="N6" s="188">
        <f>+FEKVO_TELJ_ALAP!AJ8</f>
        <v>0</v>
      </c>
      <c r="O6" s="112">
        <f>+FEKVO_TELJ_ALAP!AR8</f>
        <v>905.56518813719708</v>
      </c>
      <c r="P6" s="210">
        <f t="shared" si="3"/>
        <v>1.5401650695522782</v>
      </c>
      <c r="Q6" s="5">
        <f t="shared" si="0"/>
        <v>2.8567711564353431</v>
      </c>
      <c r="R6" s="205">
        <f t="shared" si="1"/>
        <v>3.1646665774871419E-3</v>
      </c>
    </row>
    <row r="7" spans="1:18">
      <c r="A7" s="37" t="s">
        <v>9</v>
      </c>
      <c r="B7" s="2" t="s">
        <v>18</v>
      </c>
      <c r="C7" s="2" t="s">
        <v>19</v>
      </c>
      <c r="D7" s="52">
        <v>840</v>
      </c>
      <c r="E7" s="132">
        <v>0</v>
      </c>
      <c r="F7" s="189">
        <v>0</v>
      </c>
      <c r="G7" s="183">
        <f>+FEKVO_TVK!N8</f>
        <v>0</v>
      </c>
      <c r="H7" s="182">
        <f>+FEKVO_TVK!T8</f>
        <v>0</v>
      </c>
      <c r="I7" s="182">
        <f>+FEKVO_TVK!Y8</f>
        <v>0</v>
      </c>
      <c r="J7" s="112">
        <f>+FEKVO_TVK!AH8</f>
        <v>840</v>
      </c>
      <c r="K7" s="207">
        <f t="shared" si="2"/>
        <v>0</v>
      </c>
      <c r="L7" s="202">
        <f>+FEKVO_TELJ_ALAP!W9</f>
        <v>0</v>
      </c>
      <c r="M7" s="188">
        <f>+FEKVO_TELJ_ALAP!AC9</f>
        <v>0</v>
      </c>
      <c r="N7" s="188">
        <f>+FEKVO_TELJ_ALAP!AJ9</f>
        <v>0</v>
      </c>
      <c r="O7" s="112">
        <f>+FEKVO_TELJ_ALAP!AR9</f>
        <v>840</v>
      </c>
      <c r="P7" s="210">
        <f t="shared" si="3"/>
        <v>0</v>
      </c>
      <c r="Q7" s="5">
        <f t="shared" si="0"/>
        <v>0</v>
      </c>
      <c r="R7" s="205">
        <f t="shared" si="1"/>
        <v>0</v>
      </c>
    </row>
    <row r="8" spans="1:18">
      <c r="A8" s="37" t="s">
        <v>9</v>
      </c>
      <c r="B8" s="2" t="s">
        <v>20</v>
      </c>
      <c r="C8" s="2" t="s">
        <v>21</v>
      </c>
      <c r="D8" s="52">
        <v>0</v>
      </c>
      <c r="E8" s="132">
        <v>4526.242838512042</v>
      </c>
      <c r="F8" s="189">
        <v>5031.0769600000003</v>
      </c>
      <c r="G8" s="183">
        <f>+FEKVO_TVK!N9</f>
        <v>181.04971354048169</v>
      </c>
      <c r="H8" s="182">
        <f>+FEKVO_TVK!T9</f>
        <v>0</v>
      </c>
      <c r="I8" s="182">
        <f>+FEKVO_TVK!Y9</f>
        <v>42.963396000000003</v>
      </c>
      <c r="J8" s="112">
        <f>+FEKVO_TVK!AH9</f>
        <v>4750.2559480525242</v>
      </c>
      <c r="K8" s="207">
        <f t="shared" si="2"/>
        <v>0.94418272386207425</v>
      </c>
      <c r="L8" s="202">
        <f>+FEKVO_TELJ_ALAP!W10</f>
        <v>201.24307840000003</v>
      </c>
      <c r="M8" s="188">
        <f>+FEKVO_TELJ_ALAP!AC10</f>
        <v>0</v>
      </c>
      <c r="N8" s="188">
        <f>+FEKVO_TELJ_ALAP!AJ10</f>
        <v>42.963396000000003</v>
      </c>
      <c r="O8" s="112">
        <f>+FEKVO_TELJ_ALAP!AR10</f>
        <v>4770.4493129120419</v>
      </c>
      <c r="P8" s="210">
        <f t="shared" si="3"/>
        <v>0.94819644995294239</v>
      </c>
      <c r="Q8" s="5">
        <f t="shared" si="0"/>
        <v>20.193364859517715</v>
      </c>
      <c r="R8" s="205">
        <f t="shared" si="1"/>
        <v>4.2510056469265501E-3</v>
      </c>
    </row>
    <row r="9" spans="1:18">
      <c r="A9" s="37" t="s">
        <v>9</v>
      </c>
      <c r="B9" s="2" t="s">
        <v>22</v>
      </c>
      <c r="C9" s="2" t="s">
        <v>23</v>
      </c>
      <c r="D9" s="52">
        <v>481.68301824065554</v>
      </c>
      <c r="E9" s="132">
        <v>1708.309907905091</v>
      </c>
      <c r="F9" s="189">
        <v>2155.7683000000002</v>
      </c>
      <c r="G9" s="183">
        <f>+FEKVO_TVK!N10</f>
        <v>85.415495395254553</v>
      </c>
      <c r="H9" s="182">
        <f>+FEKVO_TVK!T10</f>
        <v>0</v>
      </c>
      <c r="I9" s="182">
        <f>+FEKVO_TVK!Y10</f>
        <v>0</v>
      </c>
      <c r="J9" s="112">
        <f>+FEKVO_TVK!AH10</f>
        <v>2275.4084215410012</v>
      </c>
      <c r="K9" s="207">
        <f t="shared" si="2"/>
        <v>1.0554976717771576</v>
      </c>
      <c r="L9" s="202">
        <f>+FEKVO_TELJ_ALAP!W11</f>
        <v>107.78841500000001</v>
      </c>
      <c r="M9" s="188">
        <f>+FEKVO_TELJ_ALAP!AC11</f>
        <v>0</v>
      </c>
      <c r="N9" s="188">
        <f>+FEKVO_TELJ_ALAP!AJ11</f>
        <v>0</v>
      </c>
      <c r="O9" s="112">
        <f>+FEKVO_TELJ_ALAP!AR11</f>
        <v>2297.7813411457464</v>
      </c>
      <c r="P9" s="210">
        <f t="shared" si="3"/>
        <v>1.0658758370024024</v>
      </c>
      <c r="Q9" s="5">
        <f t="shared" si="0"/>
        <v>22.372919604745221</v>
      </c>
      <c r="R9" s="205">
        <f t="shared" si="1"/>
        <v>9.8324851894471543E-3</v>
      </c>
    </row>
    <row r="10" spans="1:18">
      <c r="A10" s="37" t="s">
        <v>24</v>
      </c>
      <c r="B10" s="2" t="s">
        <v>25</v>
      </c>
      <c r="C10" s="2" t="s">
        <v>26</v>
      </c>
      <c r="D10" s="52">
        <v>0</v>
      </c>
      <c r="E10" s="132">
        <v>13353.012330185591</v>
      </c>
      <c r="F10" s="189">
        <v>14303.076110000002</v>
      </c>
      <c r="G10" s="183">
        <f>+FEKVO_TVK!N11</f>
        <v>667.65061650927964</v>
      </c>
      <c r="H10" s="182">
        <f>+FEKVO_TVK!T11</f>
        <v>0</v>
      </c>
      <c r="I10" s="182">
        <f>+FEKVO_TVK!Y11</f>
        <v>267.955422</v>
      </c>
      <c r="J10" s="112">
        <f>+FEKVO_TVK!AH11</f>
        <v>14288.618368694872</v>
      </c>
      <c r="K10" s="207">
        <f t="shared" si="2"/>
        <v>0.99898918657819191</v>
      </c>
      <c r="L10" s="202">
        <f>+FEKVO_TELJ_ALAP!W12</f>
        <v>715.15380550000009</v>
      </c>
      <c r="M10" s="188">
        <f>+FEKVO_TELJ_ALAP!AC12</f>
        <v>0</v>
      </c>
      <c r="N10" s="188">
        <f>+FEKVO_TELJ_ALAP!AJ12</f>
        <v>267.955422</v>
      </c>
      <c r="O10" s="112">
        <f>+FEKVO_TELJ_ALAP!AR12</f>
        <v>14336.12155768559</v>
      </c>
      <c r="P10" s="210">
        <f t="shared" si="3"/>
        <v>1.0023103734771071</v>
      </c>
      <c r="Q10" s="5">
        <f t="shared" si="0"/>
        <v>47.503188990718627</v>
      </c>
      <c r="R10" s="205">
        <f t="shared" si="1"/>
        <v>3.3245473960445337E-3</v>
      </c>
    </row>
    <row r="11" spans="1:18">
      <c r="A11" s="37" t="s">
        <v>24</v>
      </c>
      <c r="B11" s="2" t="s">
        <v>27</v>
      </c>
      <c r="C11" s="2" t="s">
        <v>28</v>
      </c>
      <c r="D11" s="52">
        <v>0</v>
      </c>
      <c r="E11" s="132">
        <v>45824.841523456693</v>
      </c>
      <c r="F11" s="189">
        <v>54308.323419999986</v>
      </c>
      <c r="G11" s="183">
        <f>+FEKVO_TVK!N12</f>
        <v>916.4968304691339</v>
      </c>
      <c r="H11" s="182">
        <f>+FEKVO_TVK!T12</f>
        <v>1389.8578939184531</v>
      </c>
      <c r="I11" s="182">
        <f>+FEKVO_TVK!Y12</f>
        <v>555.776162</v>
      </c>
      <c r="J11" s="112">
        <f>+FEKVO_TVK!AH12</f>
        <v>48693.841523456693</v>
      </c>
      <c r="K11" s="207">
        <f t="shared" si="2"/>
        <v>0.89661839027651402</v>
      </c>
      <c r="L11" s="202">
        <f>+FEKVO_TELJ_ALAP!W13</f>
        <v>1086.1664683999998</v>
      </c>
      <c r="M11" s="188">
        <f>+FEKVO_TELJ_ALAP!AC13</f>
        <v>1444.0645361781785</v>
      </c>
      <c r="N11" s="188">
        <f>+FEKVO_TELJ_ALAP!AJ13</f>
        <v>555.776162</v>
      </c>
      <c r="O11" s="112">
        <f>+FEKVO_TELJ_ALAP!AR13</f>
        <v>48910.848690034873</v>
      </c>
      <c r="P11" s="210">
        <f t="shared" si="3"/>
        <v>0.90061422651141165</v>
      </c>
      <c r="Q11" s="5">
        <f t="shared" si="0"/>
        <v>217.00716657817975</v>
      </c>
      <c r="R11" s="205">
        <f t="shared" si="1"/>
        <v>4.4565628791814159E-3</v>
      </c>
    </row>
    <row r="12" spans="1:18">
      <c r="A12" s="37" t="s">
        <v>24</v>
      </c>
      <c r="B12" s="2" t="s">
        <v>29</v>
      </c>
      <c r="C12" s="2" t="s">
        <v>30</v>
      </c>
      <c r="D12" s="52">
        <v>0</v>
      </c>
      <c r="E12" s="132">
        <v>6569.9331165184331</v>
      </c>
      <c r="F12" s="189">
        <v>6969.1250500000006</v>
      </c>
      <c r="G12" s="183">
        <f>+FEKVO_TVK!N13</f>
        <v>262.79732466073733</v>
      </c>
      <c r="H12" s="182">
        <f>+FEKVO_TVK!T13</f>
        <v>0</v>
      </c>
      <c r="I12" s="182">
        <f>+FEKVO_TVK!Y13</f>
        <v>41.623708000000001</v>
      </c>
      <c r="J12" s="112">
        <f>+FEKVO_TVK!AH13</f>
        <v>6874.3541491791702</v>
      </c>
      <c r="K12" s="207">
        <f t="shared" si="2"/>
        <v>0.98640132008811776</v>
      </c>
      <c r="L12" s="202">
        <f>+FEKVO_TELJ_ALAP!W14</f>
        <v>278.76500200000004</v>
      </c>
      <c r="M12" s="188">
        <f>+FEKVO_TELJ_ALAP!AC14</f>
        <v>0</v>
      </c>
      <c r="N12" s="188">
        <f>+FEKVO_TELJ_ALAP!AJ14</f>
        <v>41.623708000000001</v>
      </c>
      <c r="O12" s="112">
        <f>+FEKVO_TELJ_ALAP!AR14</f>
        <v>6890.3218265184332</v>
      </c>
      <c r="P12" s="210">
        <f t="shared" si="3"/>
        <v>0.98869252267448304</v>
      </c>
      <c r="Q12" s="5">
        <f t="shared" si="0"/>
        <v>15.967677339262991</v>
      </c>
      <c r="R12" s="205">
        <f t="shared" si="1"/>
        <v>2.3227894566894849E-3</v>
      </c>
    </row>
    <row r="13" spans="1:18">
      <c r="A13" s="37" t="s">
        <v>24</v>
      </c>
      <c r="B13" s="2" t="s">
        <v>31</v>
      </c>
      <c r="C13" s="2" t="s">
        <v>32</v>
      </c>
      <c r="D13" s="52">
        <v>0</v>
      </c>
      <c r="E13" s="132">
        <v>2910.3089114009522</v>
      </c>
      <c r="F13" s="189">
        <v>3054.7799300000006</v>
      </c>
      <c r="G13" s="183">
        <f>+FEKVO_TVK!N14</f>
        <v>145.5154455700476</v>
      </c>
      <c r="H13" s="182">
        <f>+FEKVO_TVK!T14</f>
        <v>0</v>
      </c>
      <c r="I13" s="182">
        <f>+FEKVO_TVK!Y14</f>
        <v>21.500018000000001</v>
      </c>
      <c r="J13" s="112">
        <f>+FEKVO_TVK!AH14</f>
        <v>3077.324374971</v>
      </c>
      <c r="K13" s="207">
        <f t="shared" si="2"/>
        <v>1.0073800553518104</v>
      </c>
      <c r="L13" s="202">
        <f>+FEKVO_TELJ_ALAP!W15</f>
        <v>152.73899650000004</v>
      </c>
      <c r="M13" s="188">
        <f>+FEKVO_TELJ_ALAP!AC15</f>
        <v>0</v>
      </c>
      <c r="N13" s="188">
        <f>+FEKVO_TELJ_ALAP!AJ15</f>
        <v>21.500018000000001</v>
      </c>
      <c r="O13" s="112">
        <f>+FEKVO_TELJ_ALAP!AR15</f>
        <v>3084.5479259009526</v>
      </c>
      <c r="P13" s="210">
        <f t="shared" si="3"/>
        <v>1.0097447268160336</v>
      </c>
      <c r="Q13" s="5">
        <f t="shared" si="0"/>
        <v>7.2235509299525802</v>
      </c>
      <c r="R13" s="205">
        <f t="shared" si="1"/>
        <v>2.3473479067414376E-3</v>
      </c>
    </row>
    <row r="14" spans="1:18">
      <c r="A14" s="37" t="s">
        <v>24</v>
      </c>
      <c r="B14" s="2" t="s">
        <v>33</v>
      </c>
      <c r="C14" s="2" t="s">
        <v>34</v>
      </c>
      <c r="D14" s="52">
        <v>342.24</v>
      </c>
      <c r="E14" s="132">
        <v>14084.44562589099</v>
      </c>
      <c r="F14" s="189">
        <v>15043.1883</v>
      </c>
      <c r="G14" s="183">
        <f>+FEKVO_TVK!N15</f>
        <v>281.6889125178198</v>
      </c>
      <c r="H14" s="182">
        <f>+FEKVO_TVK!T15</f>
        <v>0</v>
      </c>
      <c r="I14" s="182">
        <f>+FEKVO_TVK!Y15</f>
        <v>190.39489600000002</v>
      </c>
      <c r="J14" s="112">
        <f>+FEKVO_TVK!AH15</f>
        <v>14898.76943440881</v>
      </c>
      <c r="K14" s="207">
        <f t="shared" si="2"/>
        <v>0.99039971695420514</v>
      </c>
      <c r="L14" s="202">
        <f>+FEKVO_TELJ_ALAP!W16</f>
        <v>300.863766</v>
      </c>
      <c r="M14" s="188">
        <f>+FEKVO_TELJ_ALAP!AC16</f>
        <v>0</v>
      </c>
      <c r="N14" s="188">
        <f>+FEKVO_TELJ_ALAP!AJ16</f>
        <v>190.39489600000002</v>
      </c>
      <c r="O14" s="112">
        <f>+FEKVO_TELJ_ALAP!AR16</f>
        <v>14917.94428789099</v>
      </c>
      <c r="P14" s="210">
        <f t="shared" si="3"/>
        <v>0.99167437051166807</v>
      </c>
      <c r="Q14" s="5">
        <f t="shared" si="0"/>
        <v>19.174853482179969</v>
      </c>
      <c r="R14" s="205">
        <f t="shared" si="1"/>
        <v>1.2870092101630564E-3</v>
      </c>
    </row>
    <row r="15" spans="1:18">
      <c r="A15" s="37" t="s">
        <v>35</v>
      </c>
      <c r="B15" s="2" t="s">
        <v>36</v>
      </c>
      <c r="C15" s="2" t="s">
        <v>37</v>
      </c>
      <c r="D15" s="52">
        <v>0</v>
      </c>
      <c r="E15" s="132">
        <v>9001.824586941053</v>
      </c>
      <c r="F15" s="189">
        <v>9665.6338099999994</v>
      </c>
      <c r="G15" s="183">
        <f>+FEKVO_TVK!N16</f>
        <v>360.07298347764214</v>
      </c>
      <c r="H15" s="182">
        <f>+FEKVO_TVK!T16</f>
        <v>0</v>
      </c>
      <c r="I15" s="182">
        <f>+FEKVO_TVK!Y16</f>
        <v>179.462672</v>
      </c>
      <c r="J15" s="112">
        <f>+FEKVO_TVK!AH16</f>
        <v>9541.3602424186956</v>
      </c>
      <c r="K15" s="207">
        <f t="shared" si="2"/>
        <v>0.98714273993571622</v>
      </c>
      <c r="L15" s="202">
        <f>+FEKVO_TELJ_ALAP!W17</f>
        <v>386.62535239999994</v>
      </c>
      <c r="M15" s="188">
        <f>+FEKVO_TELJ_ALAP!AC17</f>
        <v>0</v>
      </c>
      <c r="N15" s="188">
        <f>+FEKVO_TELJ_ALAP!AJ17</f>
        <v>179.462672</v>
      </c>
      <c r="O15" s="112">
        <f>+FEKVO_TELJ_ALAP!AR17</f>
        <v>9567.912611341053</v>
      </c>
      <c r="P15" s="210">
        <f t="shared" si="3"/>
        <v>0.98988983023980848</v>
      </c>
      <c r="Q15" s="5">
        <f t="shared" si="0"/>
        <v>26.552368922357346</v>
      </c>
      <c r="R15" s="205">
        <f t="shared" si="1"/>
        <v>2.7828703924532286E-3</v>
      </c>
    </row>
    <row r="16" spans="1:18">
      <c r="A16" s="37" t="s">
        <v>35</v>
      </c>
      <c r="B16" s="2" t="s">
        <v>38</v>
      </c>
      <c r="C16" s="2" t="s">
        <v>39</v>
      </c>
      <c r="D16" s="52">
        <v>0</v>
      </c>
      <c r="E16" s="132">
        <v>32145.706915124443</v>
      </c>
      <c r="F16" s="189">
        <v>37412.464780000002</v>
      </c>
      <c r="G16" s="183">
        <f>+FEKVO_TVK!N17</f>
        <v>1285.8282766049776</v>
      </c>
      <c r="H16" s="182">
        <f>+FEKVO_TVK!T17</f>
        <v>974.97259185730252</v>
      </c>
      <c r="I16" s="182">
        <f>+FEKVO_TVK!Y17</f>
        <v>406.12349800000004</v>
      </c>
      <c r="J16" s="112">
        <f>+FEKVO_TVK!AH17</f>
        <v>34812.63128158672</v>
      </c>
      <c r="K16" s="207">
        <f t="shared" si="2"/>
        <v>0.93050889553250971</v>
      </c>
      <c r="L16" s="202">
        <f>+FEKVO_TELJ_ALAP!W18</f>
        <v>1496.4985912000002</v>
      </c>
      <c r="M16" s="188">
        <f>+FEKVO_TELJ_ALAP!AC18</f>
        <v>994.80172094425427</v>
      </c>
      <c r="N16" s="188">
        <f>+FEKVO_TELJ_ALAP!AJ18</f>
        <v>406.12349800000004</v>
      </c>
      <c r="O16" s="112">
        <f>+FEKVO_TELJ_ALAP!AR18</f>
        <v>35043.130725268697</v>
      </c>
      <c r="P16" s="210">
        <f t="shared" si="3"/>
        <v>0.93666992889498402</v>
      </c>
      <c r="Q16" s="5">
        <f t="shared" si="0"/>
        <v>230.49944368197612</v>
      </c>
      <c r="R16" s="205">
        <f t="shared" si="1"/>
        <v>6.6211439697720607E-3</v>
      </c>
    </row>
    <row r="17" spans="1:18">
      <c r="A17" s="37" t="s">
        <v>35</v>
      </c>
      <c r="B17" s="2" t="s">
        <v>40</v>
      </c>
      <c r="C17" s="2" t="s">
        <v>41</v>
      </c>
      <c r="D17" s="52">
        <v>477.61350546189647</v>
      </c>
      <c r="E17" s="132">
        <v>11530.341598512732</v>
      </c>
      <c r="F17" s="189">
        <v>12529.9373</v>
      </c>
      <c r="G17" s="183">
        <f>+FEKVO_TVK!N18</f>
        <v>461.21366394050938</v>
      </c>
      <c r="H17" s="182">
        <f>+FEKVO_TVK!T18</f>
        <v>0</v>
      </c>
      <c r="I17" s="182">
        <f>+FEKVO_TVK!Y18</f>
        <v>98.924717999999984</v>
      </c>
      <c r="J17" s="112">
        <f>+FEKVO_TVK!AH18</f>
        <v>12568.093485915138</v>
      </c>
      <c r="K17" s="207">
        <f t="shared" si="2"/>
        <v>1.0030452016639493</v>
      </c>
      <c r="L17" s="202">
        <f>+FEKVO_TELJ_ALAP!W19</f>
        <v>501.19749200000007</v>
      </c>
      <c r="M17" s="188">
        <f>+FEKVO_TELJ_ALAP!AC19</f>
        <v>0</v>
      </c>
      <c r="N17" s="188">
        <f>+FEKVO_TELJ_ALAP!AJ19</f>
        <v>98.924717999999984</v>
      </c>
      <c r="O17" s="112">
        <f>+FEKVO_TELJ_ALAP!AR19</f>
        <v>12608.077313974627</v>
      </c>
      <c r="P17" s="210">
        <f t="shared" si="3"/>
        <v>1.0062362653622079</v>
      </c>
      <c r="Q17" s="5">
        <f t="shared" si="0"/>
        <v>39.983828059488587</v>
      </c>
      <c r="R17" s="205">
        <f t="shared" si="1"/>
        <v>3.1813757674780049E-3</v>
      </c>
    </row>
    <row r="18" spans="1:18">
      <c r="A18" s="37" t="s">
        <v>42</v>
      </c>
      <c r="B18" s="2" t="s">
        <v>43</v>
      </c>
      <c r="C18" s="2" t="s">
        <v>44</v>
      </c>
      <c r="D18" s="52">
        <v>0</v>
      </c>
      <c r="E18" s="132">
        <v>3991.3252059606648</v>
      </c>
      <c r="F18" s="189">
        <v>3966.8396600000001</v>
      </c>
      <c r="G18" s="183">
        <f>+FEKVO_TVK!N19</f>
        <v>0</v>
      </c>
      <c r="H18" s="182">
        <f>+FEKVO_TVK!T19</f>
        <v>0</v>
      </c>
      <c r="I18" s="182">
        <f>+FEKVO_TVK!Y19</f>
        <v>0</v>
      </c>
      <c r="J18" s="112">
        <f>+FEKVO_TVK!AH19</f>
        <v>3991.3252059606648</v>
      </c>
      <c r="K18" s="207">
        <f t="shared" si="2"/>
        <v>1.0061725575166465</v>
      </c>
      <c r="L18" s="202">
        <f>+FEKVO_TELJ_ALAP!W20</f>
        <v>0</v>
      </c>
      <c r="M18" s="188">
        <f>+FEKVO_TELJ_ALAP!AC20</f>
        <v>0</v>
      </c>
      <c r="N18" s="188">
        <f>+FEKVO_TELJ_ALAP!AJ20</f>
        <v>0</v>
      </c>
      <c r="O18" s="112">
        <f>+FEKVO_TELJ_ALAP!AR20</f>
        <v>3991.3252059606648</v>
      </c>
      <c r="P18" s="210">
        <f t="shared" si="3"/>
        <v>1.0061725575166465</v>
      </c>
      <c r="Q18" s="5">
        <f t="shared" si="0"/>
        <v>0</v>
      </c>
      <c r="R18" s="205">
        <f t="shared" si="1"/>
        <v>0</v>
      </c>
    </row>
    <row r="19" spans="1:18">
      <c r="A19" s="37" t="s">
        <v>42</v>
      </c>
      <c r="B19" s="2" t="s">
        <v>47</v>
      </c>
      <c r="C19" s="2" t="s">
        <v>48</v>
      </c>
      <c r="D19" s="52">
        <v>0</v>
      </c>
      <c r="E19" s="132">
        <v>68267.411915684585</v>
      </c>
      <c r="F19" s="189">
        <v>79905.24953999999</v>
      </c>
      <c r="G19" s="183">
        <f>+FEKVO_TVK!N20</f>
        <v>0</v>
      </c>
      <c r="H19" s="182">
        <f>+FEKVO_TVK!T20</f>
        <v>2070.5363770833546</v>
      </c>
      <c r="I19" s="182">
        <f>+FEKVO_TVK!Y20</f>
        <v>611.22715400000004</v>
      </c>
      <c r="J19" s="112">
        <f>+FEKVO_TVK!AH20</f>
        <v>72512.411915684585</v>
      </c>
      <c r="K19" s="207">
        <f t="shared" si="2"/>
        <v>0.90747995073071386</v>
      </c>
      <c r="L19" s="202">
        <f>+FEKVO_TELJ_ALAP!W21</f>
        <v>0</v>
      </c>
      <c r="M19" s="188">
        <f>+FEKVO_TELJ_ALAP!AC21</f>
        <v>2124.6897316791024</v>
      </c>
      <c r="N19" s="188">
        <f>+FEKVO_TELJ_ALAP!AJ21</f>
        <v>611.22715400000004</v>
      </c>
      <c r="O19" s="112">
        <f>+FEKVO_TELJ_ALAP!AR21</f>
        <v>72512.411915684585</v>
      </c>
      <c r="P19" s="210">
        <f t="shared" si="3"/>
        <v>0.90747995073071386</v>
      </c>
      <c r="Q19" s="5">
        <f t="shared" si="0"/>
        <v>0</v>
      </c>
      <c r="R19" s="205">
        <f t="shared" si="1"/>
        <v>0</v>
      </c>
    </row>
    <row r="20" spans="1:18">
      <c r="A20" s="37" t="s">
        <v>42</v>
      </c>
      <c r="B20" s="2" t="s">
        <v>51</v>
      </c>
      <c r="C20" s="2" t="s">
        <v>52</v>
      </c>
      <c r="D20" s="52">
        <v>861.42222665543011</v>
      </c>
      <c r="E20" s="132">
        <v>0</v>
      </c>
      <c r="F20" s="189">
        <v>0</v>
      </c>
      <c r="G20" s="183">
        <f>+FEKVO_TVK!N21</f>
        <v>0</v>
      </c>
      <c r="H20" s="182">
        <f>+FEKVO_TVK!T21</f>
        <v>0</v>
      </c>
      <c r="I20" s="182">
        <f>+FEKVO_TVK!Y21</f>
        <v>0</v>
      </c>
      <c r="J20" s="112">
        <f>+FEKVO_TVK!AH21</f>
        <v>861.42222665543011</v>
      </c>
      <c r="K20" s="207">
        <f t="shared" si="2"/>
        <v>0</v>
      </c>
      <c r="L20" s="202">
        <f>+FEKVO_TELJ_ALAP!W22</f>
        <v>0</v>
      </c>
      <c r="M20" s="188">
        <f>+FEKVO_TELJ_ALAP!AC22</f>
        <v>0</v>
      </c>
      <c r="N20" s="188">
        <f>+FEKVO_TELJ_ALAP!AJ22</f>
        <v>0</v>
      </c>
      <c r="O20" s="112">
        <f>+FEKVO_TELJ_ALAP!AR22</f>
        <v>861.42222665543011</v>
      </c>
      <c r="P20" s="210">
        <f t="shared" si="3"/>
        <v>0</v>
      </c>
      <c r="Q20" s="5">
        <f t="shared" si="0"/>
        <v>0</v>
      </c>
      <c r="R20" s="205">
        <f t="shared" si="1"/>
        <v>0</v>
      </c>
    </row>
    <row r="21" spans="1:18">
      <c r="A21" s="37" t="s">
        <v>42</v>
      </c>
      <c r="B21" s="2" t="s">
        <v>53</v>
      </c>
      <c r="C21" s="2" t="s">
        <v>54</v>
      </c>
      <c r="D21" s="52">
        <v>0</v>
      </c>
      <c r="E21" s="132">
        <v>8389.1682195812064</v>
      </c>
      <c r="F21" s="189">
        <v>8559.9491500000004</v>
      </c>
      <c r="G21" s="183">
        <f>+FEKVO_TVK!N22</f>
        <v>167.7833643916241</v>
      </c>
      <c r="H21" s="182">
        <f>+FEKVO_TVK!T22</f>
        <v>0</v>
      </c>
      <c r="I21" s="182">
        <f>+FEKVO_TVK!Y22</f>
        <v>58.535202000000005</v>
      </c>
      <c r="J21" s="112">
        <f>+FEKVO_TVK!AH22</f>
        <v>8615.4867859728292</v>
      </c>
      <c r="K21" s="207">
        <f t="shared" si="2"/>
        <v>1.0064880801275355</v>
      </c>
      <c r="L21" s="202">
        <f>+FEKVO_TELJ_ALAP!W23</f>
        <v>171.198983</v>
      </c>
      <c r="M21" s="188">
        <f>+FEKVO_TELJ_ALAP!AC23</f>
        <v>0</v>
      </c>
      <c r="N21" s="188">
        <f>+FEKVO_TELJ_ALAP!AJ23</f>
        <v>58.535202000000005</v>
      </c>
      <c r="O21" s="112">
        <f>+FEKVO_TELJ_ALAP!AR23</f>
        <v>8618.9024045812057</v>
      </c>
      <c r="P21" s="210">
        <f t="shared" si="3"/>
        <v>1.0068871033633657</v>
      </c>
      <c r="Q21" s="5">
        <f t="shared" si="0"/>
        <v>3.4156186083764624</v>
      </c>
      <c r="R21" s="205">
        <f t="shared" si="1"/>
        <v>3.9645102978250153E-4</v>
      </c>
    </row>
    <row r="22" spans="1:18">
      <c r="A22" s="37" t="s">
        <v>42</v>
      </c>
      <c r="B22" s="2" t="s">
        <v>45</v>
      </c>
      <c r="C22" s="2" t="s">
        <v>46</v>
      </c>
      <c r="D22" s="52">
        <v>0</v>
      </c>
      <c r="E22" s="132">
        <v>7410.0582985660067</v>
      </c>
      <c r="F22" s="189">
        <v>7967.9996199999996</v>
      </c>
      <c r="G22" s="183">
        <f>+FEKVO_TVK!N23</f>
        <v>148.20116597132014</v>
      </c>
      <c r="H22" s="182">
        <f>+FEKVO_TVK!T23</f>
        <v>0</v>
      </c>
      <c r="I22" s="182">
        <f>+FEKVO_TVK!Y23</f>
        <v>85.339254000000011</v>
      </c>
      <c r="J22" s="112">
        <f>+FEKVO_TVK!AH23</f>
        <v>7643.5987185373269</v>
      </c>
      <c r="K22" s="207">
        <f t="shared" si="2"/>
        <v>0.95928703351736944</v>
      </c>
      <c r="L22" s="202">
        <f>+FEKVO_TELJ_ALAP!W24</f>
        <v>159.35999239999998</v>
      </c>
      <c r="M22" s="188">
        <f>+FEKVO_TELJ_ALAP!AC24</f>
        <v>0</v>
      </c>
      <c r="N22" s="188">
        <f>+FEKVO_TELJ_ALAP!AJ24</f>
        <v>85.339254000000011</v>
      </c>
      <c r="O22" s="112">
        <f>+FEKVO_TELJ_ALAP!AR24</f>
        <v>7654.7575449660071</v>
      </c>
      <c r="P22" s="210">
        <f t="shared" si="3"/>
        <v>0.96068748870823961</v>
      </c>
      <c r="Q22" s="5">
        <f t="shared" si="0"/>
        <v>11.158826428680186</v>
      </c>
      <c r="R22" s="205">
        <f t="shared" si="1"/>
        <v>1.4598917132603647E-3</v>
      </c>
    </row>
    <row r="23" spans="1:18">
      <c r="A23" s="37" t="s">
        <v>42</v>
      </c>
      <c r="B23" s="2" t="s">
        <v>55</v>
      </c>
      <c r="C23" s="2" t="s">
        <v>56</v>
      </c>
      <c r="D23" s="52">
        <v>0</v>
      </c>
      <c r="E23" s="132">
        <v>27146.364400318558</v>
      </c>
      <c r="F23" s="189">
        <v>30028.076909999996</v>
      </c>
      <c r="G23" s="183">
        <f>+FEKVO_TVK!N24</f>
        <v>542.92728800637121</v>
      </c>
      <c r="H23" s="182">
        <f>+FEKVO_TVK!T24</f>
        <v>0</v>
      </c>
      <c r="I23" s="182">
        <f>+FEKVO_TVK!Y24</f>
        <v>685.20029599999998</v>
      </c>
      <c r="J23" s="112">
        <f>+FEKVO_TVK!AH24</f>
        <v>28374.49198432493</v>
      </c>
      <c r="K23" s="207">
        <f t="shared" si="2"/>
        <v>0.94493204041566892</v>
      </c>
      <c r="L23" s="202">
        <f>+FEKVO_TELJ_ALAP!W25</f>
        <v>600.56153819999997</v>
      </c>
      <c r="M23" s="188">
        <f>+FEKVO_TELJ_ALAP!AC25</f>
        <v>0</v>
      </c>
      <c r="N23" s="188">
        <f>+FEKVO_TELJ_ALAP!AJ25</f>
        <v>685.20029599999998</v>
      </c>
      <c r="O23" s="112">
        <f>+FEKVO_TELJ_ALAP!AR25</f>
        <v>28432.126234518557</v>
      </c>
      <c r="P23" s="210">
        <f t="shared" si="3"/>
        <v>0.94685138577922212</v>
      </c>
      <c r="Q23" s="5">
        <f t="shared" si="0"/>
        <v>57.63425019362694</v>
      </c>
      <c r="R23" s="205">
        <f t="shared" si="1"/>
        <v>2.031199368272959E-3</v>
      </c>
    </row>
    <row r="24" spans="1:18">
      <c r="A24" s="37" t="s">
        <v>42</v>
      </c>
      <c r="B24" s="2" t="s">
        <v>49</v>
      </c>
      <c r="C24" s="2" t="s">
        <v>50</v>
      </c>
      <c r="D24" s="52">
        <v>0</v>
      </c>
      <c r="E24" s="132">
        <v>7644.0200911613356</v>
      </c>
      <c r="F24" s="189">
        <v>8886.4056</v>
      </c>
      <c r="G24" s="183">
        <f>+FEKVO_TVK!N25</f>
        <v>0</v>
      </c>
      <c r="H24" s="182">
        <f>+FEKVO_TVK!T25</f>
        <v>0</v>
      </c>
      <c r="I24" s="182">
        <f>+FEKVO_TVK!Y25</f>
        <v>52.579543999999999</v>
      </c>
      <c r="J24" s="112">
        <f>+FEKVO_TVK!AH25</f>
        <v>7808.0200911613356</v>
      </c>
      <c r="K24" s="207">
        <f t="shared" si="2"/>
        <v>0.87864772807144154</v>
      </c>
      <c r="L24" s="202">
        <f>+FEKVO_TELJ_ALAP!W26</f>
        <v>0</v>
      </c>
      <c r="M24" s="188">
        <f>+FEKVO_TELJ_ALAP!AC26</f>
        <v>0</v>
      </c>
      <c r="N24" s="188">
        <f>+FEKVO_TELJ_ALAP!AJ26</f>
        <v>52.579543999999999</v>
      </c>
      <c r="O24" s="112">
        <f>+FEKVO_TELJ_ALAP!AR26</f>
        <v>7808.0200911613356</v>
      </c>
      <c r="P24" s="210">
        <f t="shared" si="3"/>
        <v>0.87864772807144154</v>
      </c>
      <c r="Q24" s="5">
        <f t="shared" si="0"/>
        <v>0</v>
      </c>
      <c r="R24" s="205">
        <f t="shared" si="1"/>
        <v>0</v>
      </c>
    </row>
    <row r="25" spans="1:18">
      <c r="A25" s="37" t="s">
        <v>57</v>
      </c>
      <c r="B25" s="2" t="s">
        <v>58</v>
      </c>
      <c r="C25" s="2" t="s">
        <v>59</v>
      </c>
      <c r="D25" s="52">
        <v>474.55279484280635</v>
      </c>
      <c r="E25" s="132">
        <v>3979.9497155381669</v>
      </c>
      <c r="F25" s="189">
        <v>4214.2084100000002</v>
      </c>
      <c r="G25" s="183">
        <f>+FEKVO_TVK!N26</f>
        <v>198.99748577690835</v>
      </c>
      <c r="H25" s="182">
        <f>+FEKVO_TVK!T26</f>
        <v>0</v>
      </c>
      <c r="I25" s="182">
        <f>+FEKVO_TVK!Y26</f>
        <v>21.279048000000014</v>
      </c>
      <c r="J25" s="112">
        <f>+FEKVO_TVK!AH26</f>
        <v>4674.7790441578818</v>
      </c>
      <c r="K25" s="207">
        <f t="shared" si="2"/>
        <v>1.109289951836502</v>
      </c>
      <c r="L25" s="202">
        <f>+FEKVO_TELJ_ALAP!W27</f>
        <v>210.7104205</v>
      </c>
      <c r="M25" s="188">
        <f>+FEKVO_TELJ_ALAP!AC27</f>
        <v>0</v>
      </c>
      <c r="N25" s="188">
        <f>+FEKVO_TELJ_ALAP!AJ27</f>
        <v>21.279048000000014</v>
      </c>
      <c r="O25" s="112">
        <f>+FEKVO_TELJ_ALAP!AR27</f>
        <v>4686.491978880973</v>
      </c>
      <c r="P25" s="210">
        <f t="shared" si="3"/>
        <v>1.1120693432627298</v>
      </c>
      <c r="Q25" s="5">
        <f t="shared" si="0"/>
        <v>11.712934723091166</v>
      </c>
      <c r="R25" s="205">
        <f t="shared" si="1"/>
        <v>2.5055590034204801E-3</v>
      </c>
    </row>
    <row r="26" spans="1:18">
      <c r="A26" s="37" t="s">
        <v>57</v>
      </c>
      <c r="B26" s="2" t="s">
        <v>60</v>
      </c>
      <c r="C26" s="2" t="s">
        <v>61</v>
      </c>
      <c r="D26" s="52">
        <v>376.95129447690442</v>
      </c>
      <c r="E26" s="132">
        <v>3740.8620350718693</v>
      </c>
      <c r="F26" s="189">
        <v>4243.0353400000004</v>
      </c>
      <c r="G26" s="183">
        <f>+FEKVO_TVK!N27</f>
        <v>187.04310175359348</v>
      </c>
      <c r="H26" s="182">
        <f>+FEKVO_TVK!T27</f>
        <v>0</v>
      </c>
      <c r="I26" s="182">
        <f>+FEKVO_TVK!Y27</f>
        <v>34.197963999999992</v>
      </c>
      <c r="J26" s="112">
        <f>+FEKVO_TVK!AH27</f>
        <v>4346.580551770996</v>
      </c>
      <c r="K26" s="207">
        <f t="shared" si="2"/>
        <v>1.0244035704333765</v>
      </c>
      <c r="L26" s="202">
        <f>+FEKVO_TELJ_ALAP!W28</f>
        <v>212.15176700000004</v>
      </c>
      <c r="M26" s="188">
        <f>+FEKVO_TELJ_ALAP!AC28</f>
        <v>0</v>
      </c>
      <c r="N26" s="188">
        <f>+FEKVO_TELJ_ALAP!AJ28</f>
        <v>34.197963999999992</v>
      </c>
      <c r="O26" s="112">
        <f>+FEKVO_TELJ_ALAP!AR28</f>
        <v>4364.1630605487735</v>
      </c>
      <c r="P26" s="210">
        <f t="shared" si="3"/>
        <v>1.0285474220322599</v>
      </c>
      <c r="Q26" s="5">
        <f t="shared" si="0"/>
        <v>17.582508777777548</v>
      </c>
      <c r="R26" s="205">
        <f t="shared" si="1"/>
        <v>4.0451358414636141E-3</v>
      </c>
    </row>
    <row r="27" spans="1:18">
      <c r="A27" s="37" t="s">
        <v>57</v>
      </c>
      <c r="B27" s="2" t="s">
        <v>62</v>
      </c>
      <c r="C27" s="2" t="s">
        <v>63</v>
      </c>
      <c r="D27" s="52">
        <v>0</v>
      </c>
      <c r="E27" s="132">
        <v>3359.6583978591243</v>
      </c>
      <c r="F27" s="189">
        <v>3921.8762400000001</v>
      </c>
      <c r="G27" s="183">
        <f>+FEKVO_TVK!N28</f>
        <v>100.78975193577372</v>
      </c>
      <c r="H27" s="182">
        <f>+FEKVO_TVK!T28</f>
        <v>101.89773908424196</v>
      </c>
      <c r="I27" s="182">
        <f>+FEKVO_TVK!Y28</f>
        <v>0</v>
      </c>
      <c r="J27" s="112">
        <f>+FEKVO_TVK!AH28</f>
        <v>3562.3458888791401</v>
      </c>
      <c r="K27" s="207">
        <f t="shared" si="2"/>
        <v>0.90832695140811992</v>
      </c>
      <c r="L27" s="202">
        <f>+FEKVO_TELJ_ALAP!W29</f>
        <v>117.65628719999999</v>
      </c>
      <c r="M27" s="188">
        <f>+FEKVO_TELJ_ALAP!AC29</f>
        <v>104.28313814191799</v>
      </c>
      <c r="N27" s="188">
        <f>+FEKVO_TELJ_ALAP!AJ29</f>
        <v>0</v>
      </c>
      <c r="O27" s="112">
        <f>+FEKVO_TELJ_ALAP!AR29</f>
        <v>3581.597823201042</v>
      </c>
      <c r="P27" s="210">
        <f t="shared" si="3"/>
        <v>0.91323580960347739</v>
      </c>
      <c r="Q27" s="5">
        <f t="shared" si="0"/>
        <v>19.251934321901899</v>
      </c>
      <c r="R27" s="205">
        <f t="shared" si="1"/>
        <v>5.4042855248846557E-3</v>
      </c>
    </row>
    <row r="28" spans="1:18">
      <c r="A28" s="37" t="s">
        <v>57</v>
      </c>
      <c r="B28" s="2" t="s">
        <v>64</v>
      </c>
      <c r="C28" s="2" t="s">
        <v>65</v>
      </c>
      <c r="D28" s="52">
        <v>0</v>
      </c>
      <c r="E28" s="132">
        <v>11497.360194321191</v>
      </c>
      <c r="F28" s="189">
        <v>12955.772199999999</v>
      </c>
      <c r="G28" s="183">
        <f>+FEKVO_TVK!N29</f>
        <v>344.92080582963575</v>
      </c>
      <c r="H28" s="182">
        <f>+FEKVO_TVK!T29</f>
        <v>0</v>
      </c>
      <c r="I28" s="182">
        <f>+FEKVO_TVK!Y29</f>
        <v>178.224794</v>
      </c>
      <c r="J28" s="112">
        <f>+FEKVO_TVK!AH29</f>
        <v>12020.505794150826</v>
      </c>
      <c r="K28" s="207">
        <f t="shared" si="2"/>
        <v>0.92781083277697851</v>
      </c>
      <c r="L28" s="202">
        <f>+FEKVO_TELJ_ALAP!W30</f>
        <v>388.67316599999998</v>
      </c>
      <c r="M28" s="188">
        <f>+FEKVO_TELJ_ALAP!AC30</f>
        <v>0</v>
      </c>
      <c r="N28" s="188">
        <f>+FEKVO_TELJ_ALAP!AJ30</f>
        <v>178.224794</v>
      </c>
      <c r="O28" s="112">
        <f>+FEKVO_TELJ_ALAP!AR30</f>
        <v>12064.258154321191</v>
      </c>
      <c r="P28" s="210">
        <f t="shared" si="3"/>
        <v>0.93118788815391429</v>
      </c>
      <c r="Q28" s="5">
        <f t="shared" si="0"/>
        <v>43.752360170365137</v>
      </c>
      <c r="R28" s="205">
        <f t="shared" si="1"/>
        <v>3.6398102475567228E-3</v>
      </c>
    </row>
    <row r="29" spans="1:18">
      <c r="A29" s="37" t="s">
        <v>57</v>
      </c>
      <c r="B29" s="2" t="s">
        <v>66</v>
      </c>
      <c r="C29" s="2" t="s">
        <v>67</v>
      </c>
      <c r="D29" s="52">
        <v>0</v>
      </c>
      <c r="E29" s="132">
        <v>81931.408175648117</v>
      </c>
      <c r="F29" s="189">
        <v>96969.713070000013</v>
      </c>
      <c r="G29" s="183">
        <f>+FEKVO_TVK!N30</f>
        <v>1638.6281635129626</v>
      </c>
      <c r="H29" s="182">
        <f>+FEKVO_TVK!T30</f>
        <v>2484.9625361931785</v>
      </c>
      <c r="I29" s="182">
        <f>+FEKVO_TVK!Y30</f>
        <v>1359.031712</v>
      </c>
      <c r="J29" s="112">
        <f>+FEKVO_TVK!AH30</f>
        <v>87414.030587354253</v>
      </c>
      <c r="K29" s="207">
        <f t="shared" si="2"/>
        <v>0.90145704075923427</v>
      </c>
      <c r="L29" s="202">
        <f>+FEKVO_TELJ_ALAP!W31</f>
        <v>1939.3942614000002</v>
      </c>
      <c r="M29" s="188">
        <f>+FEKVO_TELJ_ALAP!AC31</f>
        <v>2578.4357702376046</v>
      </c>
      <c r="N29" s="188">
        <f>+FEKVO_TELJ_ALAP!AJ31</f>
        <v>1359.031712</v>
      </c>
      <c r="O29" s="112">
        <f>+FEKVO_TELJ_ALAP!AR31</f>
        <v>87808.269919285711</v>
      </c>
      <c r="P29" s="210">
        <f t="shared" si="3"/>
        <v>0.90552263319474935</v>
      </c>
      <c r="Q29" s="5">
        <f t="shared" si="0"/>
        <v>394.23933193145785</v>
      </c>
      <c r="R29" s="205">
        <f t="shared" si="1"/>
        <v>4.510023497171751E-3</v>
      </c>
    </row>
    <row r="30" spans="1:18">
      <c r="A30" s="37" t="s">
        <v>57</v>
      </c>
      <c r="B30" s="2" t="s">
        <v>68</v>
      </c>
      <c r="C30" s="2" t="s">
        <v>69</v>
      </c>
      <c r="D30" s="52">
        <v>343.73628055438326</v>
      </c>
      <c r="E30" s="132">
        <v>0</v>
      </c>
      <c r="F30" s="189">
        <v>0</v>
      </c>
      <c r="G30" s="183">
        <f>+FEKVO_TVK!N31</f>
        <v>0</v>
      </c>
      <c r="H30" s="182">
        <f>+FEKVO_TVK!T31</f>
        <v>0</v>
      </c>
      <c r="I30" s="182">
        <f>+FEKVO_TVK!Y31</f>
        <v>0</v>
      </c>
      <c r="J30" s="112">
        <f>+FEKVO_TVK!AH31</f>
        <v>343.73628055438326</v>
      </c>
      <c r="K30" s="207">
        <f t="shared" si="2"/>
        <v>0</v>
      </c>
      <c r="L30" s="202">
        <f>+FEKVO_TELJ_ALAP!W32</f>
        <v>0</v>
      </c>
      <c r="M30" s="188">
        <f>+FEKVO_TELJ_ALAP!AC32</f>
        <v>0</v>
      </c>
      <c r="N30" s="188">
        <f>+FEKVO_TELJ_ALAP!AJ32</f>
        <v>0</v>
      </c>
      <c r="O30" s="112">
        <f>+FEKVO_TELJ_ALAP!AR32</f>
        <v>343.73628055438326</v>
      </c>
      <c r="P30" s="210">
        <f t="shared" si="3"/>
        <v>0</v>
      </c>
      <c r="Q30" s="5">
        <f t="shared" si="0"/>
        <v>0</v>
      </c>
      <c r="R30" s="205">
        <f t="shared" si="1"/>
        <v>0</v>
      </c>
    </row>
    <row r="31" spans="1:18">
      <c r="A31" s="37" t="s">
        <v>70</v>
      </c>
      <c r="B31" s="2" t="s">
        <v>71</v>
      </c>
      <c r="C31" s="2" t="s">
        <v>72</v>
      </c>
      <c r="D31" s="52">
        <v>0</v>
      </c>
      <c r="E31" s="132">
        <v>44847.593168444662</v>
      </c>
      <c r="F31" s="189">
        <v>51333.087799999994</v>
      </c>
      <c r="G31" s="183">
        <f>+FEKVO_TVK!N32</f>
        <v>0</v>
      </c>
      <c r="H31" s="182">
        <f>+FEKVO_TVK!T32</f>
        <v>1360.2181549607735</v>
      </c>
      <c r="I31" s="182">
        <f>+FEKVO_TVK!Y32</f>
        <v>663.658548</v>
      </c>
      <c r="J31" s="112">
        <f>+FEKVO_TVK!AH32</f>
        <v>46871.469871405432</v>
      </c>
      <c r="K31" s="207">
        <f t="shared" si="2"/>
        <v>0.91308494930253226</v>
      </c>
      <c r="L31" s="202">
        <f>+FEKVO_TELJ_ALAP!W33</f>
        <v>0</v>
      </c>
      <c r="M31" s="188">
        <f>+FEKVO_TELJ_ALAP!AC33</f>
        <v>1364.9526804799439</v>
      </c>
      <c r="N31" s="188">
        <f>+FEKVO_TELJ_ALAP!AJ33</f>
        <v>663.658548</v>
      </c>
      <c r="O31" s="112">
        <f>+FEKVO_TELJ_ALAP!AR33</f>
        <v>46876.204396924608</v>
      </c>
      <c r="P31" s="210">
        <f t="shared" si="3"/>
        <v>0.91317718076029342</v>
      </c>
      <c r="Q31" s="5">
        <f t="shared" si="0"/>
        <v>4.7345255191758042</v>
      </c>
      <c r="R31" s="205">
        <f t="shared" si="1"/>
        <v>1.0101081814087006E-4</v>
      </c>
    </row>
    <row r="32" spans="1:18">
      <c r="A32" s="37" t="s">
        <v>70</v>
      </c>
      <c r="B32" s="2" t="s">
        <v>73</v>
      </c>
      <c r="C32" s="2" t="s">
        <v>74</v>
      </c>
      <c r="D32" s="52">
        <v>972</v>
      </c>
      <c r="E32" s="132">
        <v>552.60349342089876</v>
      </c>
      <c r="F32" s="189">
        <v>599.98904999999991</v>
      </c>
      <c r="G32" s="183">
        <f>+FEKVO_TVK!N33</f>
        <v>27.630174671044941</v>
      </c>
      <c r="H32" s="182">
        <f>+FEKVO_TVK!T33</f>
        <v>0</v>
      </c>
      <c r="I32" s="182">
        <f>+FEKVO_TVK!Y33</f>
        <v>0</v>
      </c>
      <c r="J32" s="112">
        <f>+FEKVO_TVK!AH33</f>
        <v>1552.2336680919439</v>
      </c>
      <c r="K32" s="207">
        <f t="shared" si="2"/>
        <v>2.5871033281223119</v>
      </c>
      <c r="L32" s="202">
        <f>+FEKVO_TELJ_ALAP!W34</f>
        <v>29.999452499999997</v>
      </c>
      <c r="M32" s="188">
        <f>+FEKVO_TELJ_ALAP!AC34</f>
        <v>0</v>
      </c>
      <c r="N32" s="188">
        <f>+FEKVO_TELJ_ALAP!AJ34</f>
        <v>0</v>
      </c>
      <c r="O32" s="112">
        <f>+FEKVO_TELJ_ALAP!AR34</f>
        <v>1554.6029459208987</v>
      </c>
      <c r="P32" s="210">
        <f t="shared" si="3"/>
        <v>2.5910521965707525</v>
      </c>
      <c r="Q32" s="5">
        <f t="shared" si="0"/>
        <v>2.3692778289548642</v>
      </c>
      <c r="R32" s="205">
        <f t="shared" si="1"/>
        <v>1.5263667305111721E-3</v>
      </c>
    </row>
    <row r="33" spans="1:18">
      <c r="A33" s="37" t="s">
        <v>70</v>
      </c>
      <c r="B33" s="2" t="s">
        <v>75</v>
      </c>
      <c r="C33" s="2" t="s">
        <v>76</v>
      </c>
      <c r="D33" s="52">
        <v>668.59780957954047</v>
      </c>
      <c r="E33" s="132">
        <v>0</v>
      </c>
      <c r="F33" s="189">
        <v>0</v>
      </c>
      <c r="G33" s="183">
        <f>+FEKVO_TVK!N34</f>
        <v>0</v>
      </c>
      <c r="H33" s="182">
        <f>+FEKVO_TVK!T34</f>
        <v>0</v>
      </c>
      <c r="I33" s="182">
        <f>+FEKVO_TVK!Y34</f>
        <v>0</v>
      </c>
      <c r="J33" s="112">
        <f>+FEKVO_TVK!AH34</f>
        <v>668.59780957954047</v>
      </c>
      <c r="K33" s="207">
        <f t="shared" si="2"/>
        <v>0</v>
      </c>
      <c r="L33" s="202">
        <f>+FEKVO_TELJ_ALAP!W35</f>
        <v>0</v>
      </c>
      <c r="M33" s="188">
        <f>+FEKVO_TELJ_ALAP!AC35</f>
        <v>0</v>
      </c>
      <c r="N33" s="188">
        <f>+FEKVO_TELJ_ALAP!AJ35</f>
        <v>0</v>
      </c>
      <c r="O33" s="112">
        <f>+FEKVO_TELJ_ALAP!AR35</f>
        <v>668.59780957954047</v>
      </c>
      <c r="P33" s="210">
        <f t="shared" si="3"/>
        <v>0</v>
      </c>
      <c r="Q33" s="5">
        <f t="shared" si="0"/>
        <v>0</v>
      </c>
      <c r="R33" s="205">
        <f t="shared" si="1"/>
        <v>0</v>
      </c>
    </row>
    <row r="34" spans="1:18">
      <c r="A34" s="37" t="s">
        <v>70</v>
      </c>
      <c r="B34" s="2" t="s">
        <v>77</v>
      </c>
      <c r="C34" s="2" t="s">
        <v>78</v>
      </c>
      <c r="D34" s="52">
        <v>0</v>
      </c>
      <c r="E34" s="132">
        <v>17892.706196453713</v>
      </c>
      <c r="F34" s="189">
        <v>18905.802800000001</v>
      </c>
      <c r="G34" s="183">
        <f>+FEKVO_TVK!N35</f>
        <v>715.70824785814852</v>
      </c>
      <c r="H34" s="182">
        <f>+FEKVO_TVK!T35</f>
        <v>0</v>
      </c>
      <c r="I34" s="182">
        <f>+FEKVO_TVK!Y35</f>
        <v>252.19698600000004</v>
      </c>
      <c r="J34" s="112">
        <f>+FEKVO_TVK!AH35</f>
        <v>18860.611430311859</v>
      </c>
      <c r="K34" s="207">
        <f t="shared" si="2"/>
        <v>0.99760965613752506</v>
      </c>
      <c r="L34" s="202">
        <f>+FEKVO_TELJ_ALAP!W36</f>
        <v>756.23211200000003</v>
      </c>
      <c r="M34" s="188">
        <f>+FEKVO_TELJ_ALAP!AC36</f>
        <v>0</v>
      </c>
      <c r="N34" s="188">
        <f>+FEKVO_TELJ_ALAP!AJ36</f>
        <v>252.19698600000004</v>
      </c>
      <c r="O34" s="112">
        <f>+FEKVO_TELJ_ALAP!AR36</f>
        <v>18901.135294453714</v>
      </c>
      <c r="P34" s="210">
        <f t="shared" si="3"/>
        <v>0.99975311783394427</v>
      </c>
      <c r="Q34" s="5">
        <f t="shared" si="0"/>
        <v>40.523864141854574</v>
      </c>
      <c r="R34" s="205">
        <f t="shared" si="1"/>
        <v>2.1485975834657505E-3</v>
      </c>
    </row>
    <row r="35" spans="1:18">
      <c r="A35" s="37" t="s">
        <v>79</v>
      </c>
      <c r="B35" s="2" t="s">
        <v>80</v>
      </c>
      <c r="C35" s="2" t="s">
        <v>81</v>
      </c>
      <c r="D35" s="52">
        <v>0</v>
      </c>
      <c r="E35" s="132">
        <v>1738.3349752389609</v>
      </c>
      <c r="F35" s="189">
        <v>2012.9315199999996</v>
      </c>
      <c r="G35" s="183">
        <f>+FEKVO_TVK!N36</f>
        <v>86.916748761948043</v>
      </c>
      <c r="H35" s="182">
        <f>+FEKVO_TVK!T36</f>
        <v>0</v>
      </c>
      <c r="I35" s="182">
        <f>+FEKVO_TVK!Y36</f>
        <v>37.075659999999999</v>
      </c>
      <c r="J35" s="112">
        <f>+FEKVO_TVK!AH36</f>
        <v>1862.3273840009088</v>
      </c>
      <c r="K35" s="207">
        <f t="shared" si="2"/>
        <v>0.92518168924142485</v>
      </c>
      <c r="L35" s="202">
        <f>+FEKVO_TELJ_ALAP!W37</f>
        <v>100.64657599999998</v>
      </c>
      <c r="M35" s="188">
        <f>+FEKVO_TELJ_ALAP!AC37</f>
        <v>0</v>
      </c>
      <c r="N35" s="188">
        <f>+FEKVO_TELJ_ALAP!AJ37</f>
        <v>37.075659999999999</v>
      </c>
      <c r="O35" s="112">
        <f>+FEKVO_TELJ_ALAP!AR37</f>
        <v>1876.0572112389609</v>
      </c>
      <c r="P35" s="210">
        <f t="shared" si="3"/>
        <v>0.9320025011277886</v>
      </c>
      <c r="Q35" s="5">
        <f t="shared" ref="Q35:Q66" si="4">+O35-J35</f>
        <v>13.729827238052167</v>
      </c>
      <c r="R35" s="205">
        <f t="shared" ref="R35:R66" si="5">+IF(J35&lt;&gt;0,Q35/J35,0)</f>
        <v>7.3724025947338309E-3</v>
      </c>
    </row>
    <row r="36" spans="1:18">
      <c r="A36" s="37" t="s">
        <v>79</v>
      </c>
      <c r="B36" s="2" t="s">
        <v>82</v>
      </c>
      <c r="C36" s="2" t="s">
        <v>83</v>
      </c>
      <c r="D36" s="52">
        <v>376.21209283160414</v>
      </c>
      <c r="E36" s="132">
        <v>0</v>
      </c>
      <c r="F36" s="189">
        <v>0</v>
      </c>
      <c r="G36" s="183">
        <f>+FEKVO_TVK!N37</f>
        <v>0</v>
      </c>
      <c r="H36" s="182">
        <f>+FEKVO_TVK!T37</f>
        <v>0</v>
      </c>
      <c r="I36" s="182">
        <f>+FEKVO_TVK!Y37</f>
        <v>0</v>
      </c>
      <c r="J36" s="112">
        <f>+FEKVO_TVK!AH37</f>
        <v>376.21209283160414</v>
      </c>
      <c r="K36" s="207">
        <f t="shared" si="2"/>
        <v>0</v>
      </c>
      <c r="L36" s="202">
        <f>+FEKVO_TELJ_ALAP!W38</f>
        <v>0</v>
      </c>
      <c r="M36" s="188">
        <f>+FEKVO_TELJ_ALAP!AC38</f>
        <v>0</v>
      </c>
      <c r="N36" s="188">
        <f>+FEKVO_TELJ_ALAP!AJ38</f>
        <v>0</v>
      </c>
      <c r="O36" s="112">
        <f>+FEKVO_TELJ_ALAP!AR38</f>
        <v>376.21209283160414</v>
      </c>
      <c r="P36" s="210">
        <f t="shared" si="3"/>
        <v>0</v>
      </c>
      <c r="Q36" s="5">
        <f t="shared" si="4"/>
        <v>0</v>
      </c>
      <c r="R36" s="205">
        <f t="shared" si="5"/>
        <v>0</v>
      </c>
    </row>
    <row r="37" spans="1:18">
      <c r="A37" s="37" t="s">
        <v>79</v>
      </c>
      <c r="B37" s="2" t="s">
        <v>84</v>
      </c>
      <c r="C37" s="2" t="s">
        <v>85</v>
      </c>
      <c r="D37" s="52">
        <v>0</v>
      </c>
      <c r="E37" s="132">
        <v>42118.297321912665</v>
      </c>
      <c r="F37" s="189">
        <v>47449.655169999998</v>
      </c>
      <c r="G37" s="183">
        <f>+FEKVO_TVK!N38</f>
        <v>842.36594643825322</v>
      </c>
      <c r="H37" s="182">
        <f>+FEKVO_TVK!T38</f>
        <v>1277.4391806963538</v>
      </c>
      <c r="I37" s="182">
        <f>+FEKVO_TVK!Y38</f>
        <v>741.74260600000002</v>
      </c>
      <c r="J37" s="112">
        <f>+FEKVO_TVK!AH38</f>
        <v>44979.84505504727</v>
      </c>
      <c r="K37" s="207">
        <f t="shared" si="2"/>
        <v>0.94794882900404587</v>
      </c>
      <c r="L37" s="202">
        <f>+FEKVO_TELJ_ALAP!W39</f>
        <v>948.99310340000011</v>
      </c>
      <c r="M37" s="188">
        <f>+FEKVO_TELJ_ALAP!AC39</f>
        <v>1261.6917623284007</v>
      </c>
      <c r="N37" s="188">
        <f>+FEKVO_TELJ_ALAP!AJ39</f>
        <v>741.74260600000002</v>
      </c>
      <c r="O37" s="112">
        <f>+FEKVO_TELJ_ALAP!AR39</f>
        <v>45070.724793641064</v>
      </c>
      <c r="P37" s="210">
        <f t="shared" si="3"/>
        <v>0.94986411665509829</v>
      </c>
      <c r="Q37" s="5">
        <f t="shared" si="4"/>
        <v>90.879738593794173</v>
      </c>
      <c r="R37" s="205">
        <f t="shared" si="5"/>
        <v>2.0204546832603282E-3</v>
      </c>
    </row>
    <row r="38" spans="1:18">
      <c r="A38" s="37" t="s">
        <v>79</v>
      </c>
      <c r="B38" s="2" t="s">
        <v>86</v>
      </c>
      <c r="C38" s="2" t="s">
        <v>87</v>
      </c>
      <c r="D38" s="52">
        <v>0</v>
      </c>
      <c r="E38" s="132">
        <v>5326.6919941888127</v>
      </c>
      <c r="F38" s="189">
        <v>5722.5415499999999</v>
      </c>
      <c r="G38" s="183">
        <f>+FEKVO_TVK!N39</f>
        <v>213.06767976755253</v>
      </c>
      <c r="H38" s="182">
        <f>+FEKVO_TVK!T39</f>
        <v>0</v>
      </c>
      <c r="I38" s="182">
        <f>+FEKVO_TVK!Y39</f>
        <v>70.873326000000006</v>
      </c>
      <c r="J38" s="112">
        <f>+FEKVO_TVK!AH39</f>
        <v>5610.632999956365</v>
      </c>
      <c r="K38" s="207">
        <f t="shared" si="2"/>
        <v>0.98044425731716445</v>
      </c>
      <c r="L38" s="202">
        <f>+FEKVO_TELJ_ALAP!W40</f>
        <v>228.90166199999999</v>
      </c>
      <c r="M38" s="188">
        <f>+FEKVO_TELJ_ALAP!AC40</f>
        <v>0</v>
      </c>
      <c r="N38" s="188">
        <f>+FEKVO_TELJ_ALAP!AJ40</f>
        <v>70.873326000000006</v>
      </c>
      <c r="O38" s="112">
        <f>+FEKVO_TELJ_ALAP!AR40</f>
        <v>5626.4669821888128</v>
      </c>
      <c r="P38" s="210">
        <f t="shared" si="3"/>
        <v>0.98321120659907013</v>
      </c>
      <c r="Q38" s="5">
        <f t="shared" si="4"/>
        <v>15.833982232447852</v>
      </c>
      <c r="R38" s="205">
        <f t="shared" si="5"/>
        <v>2.8221382921625772E-3</v>
      </c>
    </row>
    <row r="39" spans="1:18">
      <c r="A39" s="37" t="s">
        <v>79</v>
      </c>
      <c r="B39" s="2" t="s">
        <v>88</v>
      </c>
      <c r="C39" s="2" t="s">
        <v>89</v>
      </c>
      <c r="D39" s="52">
        <v>0</v>
      </c>
      <c r="E39" s="132">
        <v>13617.97747107846</v>
      </c>
      <c r="F39" s="189">
        <v>15076.411859999998</v>
      </c>
      <c r="G39" s="183">
        <f>+FEKVO_TVK!N40</f>
        <v>0</v>
      </c>
      <c r="H39" s="182">
        <f>+FEKVO_TVK!T40</f>
        <v>0</v>
      </c>
      <c r="I39" s="182">
        <f>+FEKVO_TVK!Y40</f>
        <v>303.50671600000004</v>
      </c>
      <c r="J39" s="112">
        <f>+FEKVO_TVK!AH40</f>
        <v>14381.979157026151</v>
      </c>
      <c r="K39" s="207">
        <f t="shared" si="2"/>
        <v>0.9539391262707354</v>
      </c>
      <c r="L39" s="202">
        <f>+FEKVO_TELJ_ALAP!W41</f>
        <v>0</v>
      </c>
      <c r="M39" s="188">
        <f>+FEKVO_TELJ_ALAP!AC41</f>
        <v>0</v>
      </c>
      <c r="N39" s="188">
        <f>+FEKVO_TELJ_ALAP!AJ41</f>
        <v>303.50671600000004</v>
      </c>
      <c r="O39" s="112">
        <f>+FEKVO_TELJ_ALAP!AR41</f>
        <v>14381.979157026151</v>
      </c>
      <c r="P39" s="210">
        <f t="shared" si="3"/>
        <v>0.9539391262707354</v>
      </c>
      <c r="Q39" s="5">
        <f t="shared" si="4"/>
        <v>0</v>
      </c>
      <c r="R39" s="205">
        <f t="shared" si="5"/>
        <v>0</v>
      </c>
    </row>
    <row r="40" spans="1:18">
      <c r="A40" s="37" t="s">
        <v>90</v>
      </c>
      <c r="B40" s="2" t="s">
        <v>91</v>
      </c>
      <c r="C40" s="2" t="s">
        <v>92</v>
      </c>
      <c r="D40" s="52">
        <v>0</v>
      </c>
      <c r="E40" s="132">
        <v>8725.3706265021337</v>
      </c>
      <c r="F40" s="189">
        <v>10279.293339999998</v>
      </c>
      <c r="G40" s="183">
        <f>+FEKVO_TVK!N41</f>
        <v>436.26853132510666</v>
      </c>
      <c r="H40" s="182">
        <f>+FEKVO_TVK!T41</f>
        <v>0</v>
      </c>
      <c r="I40" s="182">
        <f>+FEKVO_TVK!Y41</f>
        <v>128.20778000000001</v>
      </c>
      <c r="J40" s="112">
        <f>+FEKVO_TVK!AH41</f>
        <v>9289.8469378272403</v>
      </c>
      <c r="K40" s="207">
        <f t="shared" si="2"/>
        <v>0.90374373320756329</v>
      </c>
      <c r="L40" s="202">
        <f>+FEKVO_TELJ_ALAP!W42</f>
        <v>513.96466699999996</v>
      </c>
      <c r="M40" s="188">
        <f>+FEKVO_TELJ_ALAP!AC42</f>
        <v>0</v>
      </c>
      <c r="N40" s="188">
        <f>+FEKVO_TELJ_ALAP!AJ42</f>
        <v>128.20778000000001</v>
      </c>
      <c r="O40" s="112">
        <f>+FEKVO_TELJ_ALAP!AR42</f>
        <v>9367.5430735021346</v>
      </c>
      <c r="P40" s="210">
        <f t="shared" si="3"/>
        <v>0.91130224264055648</v>
      </c>
      <c r="Q40" s="5">
        <f t="shared" si="4"/>
        <v>77.696135674894322</v>
      </c>
      <c r="R40" s="205">
        <f t="shared" si="5"/>
        <v>8.3635539094324748E-3</v>
      </c>
    </row>
    <row r="41" spans="1:18">
      <c r="A41" s="37" t="s">
        <v>90</v>
      </c>
      <c r="B41" s="2" t="s">
        <v>93</v>
      </c>
      <c r="C41" s="2" t="s">
        <v>94</v>
      </c>
      <c r="D41" s="52">
        <v>0</v>
      </c>
      <c r="E41" s="132">
        <v>111532.58627360377</v>
      </c>
      <c r="F41" s="189">
        <v>123303.61847999999</v>
      </c>
      <c r="G41" s="183">
        <f>+FEKVO_TVK!N42</f>
        <v>3345.977588208113</v>
      </c>
      <c r="H41" s="182">
        <f>+FEKVO_TVK!T42</f>
        <v>3382.7600992828475</v>
      </c>
      <c r="I41" s="182">
        <f>+FEKVO_TVK!Y42</f>
        <v>1253.703366</v>
      </c>
      <c r="J41" s="112">
        <f>+FEKVO_TVK!AH42</f>
        <v>119515.02732709474</v>
      </c>
      <c r="K41" s="207">
        <f t="shared" si="2"/>
        <v>0.96927429057145009</v>
      </c>
      <c r="L41" s="202">
        <f>+FEKVO_TELJ_ALAP!W43</f>
        <v>3699.1085543999998</v>
      </c>
      <c r="M41" s="188">
        <f>+FEKVO_TELJ_ALAP!AC43</f>
        <v>3278.6573294184795</v>
      </c>
      <c r="N41" s="188">
        <f>+FEKVO_TELJ_ALAP!AJ43</f>
        <v>1253.703366</v>
      </c>
      <c r="O41" s="112">
        <f>+FEKVO_TELJ_ALAP!AR43</f>
        <v>119764.05552342224</v>
      </c>
      <c r="P41" s="210">
        <f t="shared" si="3"/>
        <v>0.97129392470220266</v>
      </c>
      <c r="Q41" s="5">
        <f t="shared" si="4"/>
        <v>249.0281963275047</v>
      </c>
      <c r="R41" s="205">
        <f t="shared" si="5"/>
        <v>2.0836559376416473E-3</v>
      </c>
    </row>
    <row r="42" spans="1:18">
      <c r="A42" s="37" t="s">
        <v>90</v>
      </c>
      <c r="B42" s="2" t="s">
        <v>95</v>
      </c>
      <c r="C42" s="2" t="s">
        <v>96</v>
      </c>
      <c r="D42" s="52">
        <v>410.28681142535288</v>
      </c>
      <c r="E42" s="132">
        <v>0</v>
      </c>
      <c r="F42" s="189">
        <v>0</v>
      </c>
      <c r="G42" s="183">
        <f>+FEKVO_TVK!N43</f>
        <v>0</v>
      </c>
      <c r="H42" s="182">
        <f>+FEKVO_TVK!T43</f>
        <v>0</v>
      </c>
      <c r="I42" s="182">
        <f>+FEKVO_TVK!Y43</f>
        <v>0</v>
      </c>
      <c r="J42" s="112">
        <f>+FEKVO_TVK!AH43</f>
        <v>410.28681142535288</v>
      </c>
      <c r="K42" s="207">
        <f t="shared" si="2"/>
        <v>0</v>
      </c>
      <c r="L42" s="202">
        <f>+FEKVO_TELJ_ALAP!W44</f>
        <v>0</v>
      </c>
      <c r="M42" s="188">
        <f>+FEKVO_TELJ_ALAP!AC44</f>
        <v>0</v>
      </c>
      <c r="N42" s="188">
        <f>+FEKVO_TELJ_ALAP!AJ44</f>
        <v>0</v>
      </c>
      <c r="O42" s="112">
        <f>+FEKVO_TELJ_ALAP!AR44</f>
        <v>410.28681142535288</v>
      </c>
      <c r="P42" s="210">
        <f t="shared" si="3"/>
        <v>0</v>
      </c>
      <c r="Q42" s="5">
        <f t="shared" si="4"/>
        <v>0</v>
      </c>
      <c r="R42" s="205">
        <f t="shared" si="5"/>
        <v>0</v>
      </c>
    </row>
    <row r="43" spans="1:18">
      <c r="A43" s="37" t="s">
        <v>90</v>
      </c>
      <c r="B43" s="2" t="s">
        <v>97</v>
      </c>
      <c r="C43" s="2" t="s">
        <v>98</v>
      </c>
      <c r="D43" s="52">
        <v>0</v>
      </c>
      <c r="E43" s="132">
        <v>29092.097199991396</v>
      </c>
      <c r="F43" s="189">
        <v>31836.163770000006</v>
      </c>
      <c r="G43" s="183">
        <f>+FEKVO_TVK!N44</f>
        <v>1454.60485999957</v>
      </c>
      <c r="H43" s="182">
        <f>+FEKVO_TVK!T44</f>
        <v>882.35724554232854</v>
      </c>
      <c r="I43" s="182">
        <f>+FEKVO_TVK!Y44</f>
        <v>639.17833800000005</v>
      </c>
      <c r="J43" s="112">
        <f>+FEKVO_TVK!AH44</f>
        <v>32068.237643533295</v>
      </c>
      <c r="K43" s="207">
        <f t="shared" si="2"/>
        <v>1.0072896305977663</v>
      </c>
      <c r="L43" s="202">
        <f>+FEKVO_TELJ_ALAP!W45</f>
        <v>1591.8081885000004</v>
      </c>
      <c r="M43" s="188">
        <f>+FEKVO_TELJ_ALAP!AC45</f>
        <v>846.52723879314328</v>
      </c>
      <c r="N43" s="188">
        <f>+FEKVO_TELJ_ALAP!AJ45</f>
        <v>639.17833800000005</v>
      </c>
      <c r="O43" s="112">
        <f>+FEKVO_TELJ_ALAP!AR45</f>
        <v>32169.610965284541</v>
      </c>
      <c r="P43" s="210">
        <f t="shared" si="3"/>
        <v>1.0104738497293053</v>
      </c>
      <c r="Q43" s="5">
        <f t="shared" si="4"/>
        <v>101.37332175124538</v>
      </c>
      <c r="R43" s="205">
        <f t="shared" si="5"/>
        <v>3.1611753311204418E-3</v>
      </c>
    </row>
    <row r="44" spans="1:18">
      <c r="A44" s="37" t="s">
        <v>99</v>
      </c>
      <c r="B44" s="2" t="s">
        <v>102</v>
      </c>
      <c r="C44" s="2" t="s">
        <v>103</v>
      </c>
      <c r="D44" s="52">
        <v>0</v>
      </c>
      <c r="E44" s="132">
        <v>3225.0632701096961</v>
      </c>
      <c r="F44" s="189">
        <v>3235.3202500000002</v>
      </c>
      <c r="G44" s="183">
        <f>+FEKVO_TVK!N45</f>
        <v>129.00253080438785</v>
      </c>
      <c r="H44" s="182">
        <f>+FEKVO_TVK!T45</f>
        <v>0</v>
      </c>
      <c r="I44" s="182">
        <f>+FEKVO_TVK!Y45</f>
        <v>0</v>
      </c>
      <c r="J44" s="112">
        <f>+FEKVO_TVK!AH45</f>
        <v>3354.0658009140839</v>
      </c>
      <c r="K44" s="207">
        <f t="shared" si="2"/>
        <v>1.0367028738234132</v>
      </c>
      <c r="L44" s="202">
        <f>+FEKVO_TELJ_ALAP!W46</f>
        <v>129.41281000000001</v>
      </c>
      <c r="M44" s="188">
        <f>+FEKVO_TELJ_ALAP!AC46</f>
        <v>0</v>
      </c>
      <c r="N44" s="188">
        <f>+FEKVO_TELJ_ALAP!AJ46</f>
        <v>0</v>
      </c>
      <c r="O44" s="112">
        <f>+FEKVO_TELJ_ALAP!AR46</f>
        <v>3354.4760801096959</v>
      </c>
      <c r="P44" s="210">
        <f t="shared" si="3"/>
        <v>1.0368296863686666</v>
      </c>
      <c r="Q44" s="5">
        <f t="shared" si="4"/>
        <v>0.41027919561201998</v>
      </c>
      <c r="R44" s="205">
        <f t="shared" si="5"/>
        <v>1.2232294175630262E-4</v>
      </c>
    </row>
    <row r="45" spans="1:18">
      <c r="A45" s="37" t="s">
        <v>99</v>
      </c>
      <c r="B45" s="2" t="s">
        <v>104</v>
      </c>
      <c r="C45" s="2" t="s">
        <v>105</v>
      </c>
      <c r="D45" s="52">
        <v>353.90520150071734</v>
      </c>
      <c r="E45" s="132">
        <v>6441.4823954437607</v>
      </c>
      <c r="F45" s="189">
        <v>7238.7767000000003</v>
      </c>
      <c r="G45" s="183">
        <f>+FEKVO_TVK!N46</f>
        <v>322.07411977218806</v>
      </c>
      <c r="H45" s="182">
        <f>+FEKVO_TVK!T46</f>
        <v>0</v>
      </c>
      <c r="I45" s="182">
        <f>+FEKVO_TVK!Y46</f>
        <v>86.848830000000007</v>
      </c>
      <c r="J45" s="112">
        <f>+FEKVO_TVK!AH46</f>
        <v>7204.3105467166661</v>
      </c>
      <c r="K45" s="207">
        <f t="shared" si="2"/>
        <v>0.99523867709811598</v>
      </c>
      <c r="L45" s="202">
        <f>+FEKVO_TELJ_ALAP!W47</f>
        <v>361.93883500000004</v>
      </c>
      <c r="M45" s="188">
        <f>+FEKVO_TELJ_ALAP!AC47</f>
        <v>0</v>
      </c>
      <c r="N45" s="188">
        <f>+FEKVO_TELJ_ALAP!AJ47</f>
        <v>86.848830000000007</v>
      </c>
      <c r="O45" s="112">
        <f>+FEKVO_TELJ_ALAP!AR47</f>
        <v>7244.1752619444778</v>
      </c>
      <c r="P45" s="210">
        <f t="shared" si="3"/>
        <v>1.0007457837378071</v>
      </c>
      <c r="Q45" s="5">
        <f t="shared" si="4"/>
        <v>39.864715227811757</v>
      </c>
      <c r="R45" s="205">
        <f t="shared" si="5"/>
        <v>5.5334531971251476E-3</v>
      </c>
    </row>
    <row r="46" spans="1:18">
      <c r="A46" s="37" t="s">
        <v>99</v>
      </c>
      <c r="B46" s="2" t="s">
        <v>106</v>
      </c>
      <c r="C46" s="2" t="s">
        <v>107</v>
      </c>
      <c r="D46" s="52">
        <v>0</v>
      </c>
      <c r="E46" s="132">
        <v>6358.1279420486635</v>
      </c>
      <c r="F46" s="189">
        <v>7500.1605800000007</v>
      </c>
      <c r="G46" s="183">
        <f>+FEKVO_TVK!N47</f>
        <v>317.90639710243317</v>
      </c>
      <c r="H46" s="182">
        <f>+FEKVO_TVK!T47</f>
        <v>0</v>
      </c>
      <c r="I46" s="182">
        <f>+FEKVO_TVK!Y47</f>
        <v>158.07543800000002</v>
      </c>
      <c r="J46" s="112">
        <f>+FEKVO_TVK!AH47</f>
        <v>7709.9129420486634</v>
      </c>
      <c r="K46" s="207">
        <f t="shared" si="2"/>
        <v>1.0279663828275878</v>
      </c>
      <c r="L46" s="202">
        <f>+FEKVO_TELJ_ALAP!W48</f>
        <v>375.00802900000008</v>
      </c>
      <c r="M46" s="188">
        <f>+FEKVO_TELJ_ALAP!AC48</f>
        <v>0</v>
      </c>
      <c r="N46" s="188">
        <f>+FEKVO_TELJ_ALAP!AJ48</f>
        <v>158.07543800000002</v>
      </c>
      <c r="O46" s="112">
        <f>+FEKVO_TELJ_ALAP!AR48</f>
        <v>7709.9129420486634</v>
      </c>
      <c r="P46" s="210">
        <f t="shared" si="3"/>
        <v>1.0279663828275878</v>
      </c>
      <c r="Q46" s="5">
        <f t="shared" si="4"/>
        <v>0</v>
      </c>
      <c r="R46" s="205">
        <f t="shared" si="5"/>
        <v>0</v>
      </c>
    </row>
    <row r="47" spans="1:18">
      <c r="A47" s="134" t="s">
        <v>99</v>
      </c>
      <c r="B47" s="2" t="s">
        <v>100</v>
      </c>
      <c r="C47" s="2" t="s">
        <v>101</v>
      </c>
      <c r="D47" s="52">
        <v>0</v>
      </c>
      <c r="E47" s="132">
        <v>23689.121415210851</v>
      </c>
      <c r="F47" s="189">
        <v>25883.672890000002</v>
      </c>
      <c r="G47" s="183">
        <f>+FEKVO_TVK!N48</f>
        <v>947.56485660843396</v>
      </c>
      <c r="H47" s="182">
        <f>+FEKVO_TVK!T48</f>
        <v>718.48611592186683</v>
      </c>
      <c r="I47" s="182">
        <f>+FEKVO_TVK!Y48</f>
        <v>334.945268</v>
      </c>
      <c r="J47" s="112">
        <f>+FEKVO_TVK!AH48</f>
        <v>25690.117655741153</v>
      </c>
      <c r="K47" s="207">
        <f t="shared" si="2"/>
        <v>0.99252211094300968</v>
      </c>
      <c r="L47" s="202">
        <f>+FEKVO_TELJ_ALAP!W49</f>
        <v>1035.3469156000001</v>
      </c>
      <c r="M47" s="188">
        <f>+FEKVO_TELJ_ALAP!AC49</f>
        <v>688.24982493789435</v>
      </c>
      <c r="N47" s="188">
        <f>+FEKVO_TELJ_ALAP!AJ49</f>
        <v>334.945268</v>
      </c>
      <c r="O47" s="112">
        <f>+FEKVO_TELJ_ALAP!AR49</f>
        <v>25747.663423748745</v>
      </c>
      <c r="P47" s="210">
        <f t="shared" si="3"/>
        <v>0.99474535678034304</v>
      </c>
      <c r="Q47" s="5">
        <f t="shared" si="4"/>
        <v>57.545768007592415</v>
      </c>
      <c r="R47" s="205">
        <f t="shared" si="5"/>
        <v>2.2399962810108909E-3</v>
      </c>
    </row>
    <row r="48" spans="1:18">
      <c r="A48" s="37" t="s">
        <v>108</v>
      </c>
      <c r="B48" s="2" t="s">
        <v>109</v>
      </c>
      <c r="C48" s="2" t="s">
        <v>110</v>
      </c>
      <c r="D48" s="52">
        <v>0</v>
      </c>
      <c r="E48" s="132">
        <v>12554.695812267395</v>
      </c>
      <c r="F48" s="189">
        <v>13175.817270000001</v>
      </c>
      <c r="G48" s="183">
        <f>+FEKVO_TVK!N49</f>
        <v>251.09391624534794</v>
      </c>
      <c r="H48" s="182">
        <f>+FEKVO_TVK!T49</f>
        <v>0</v>
      </c>
      <c r="I48" s="182">
        <f>+FEKVO_TVK!Y49</f>
        <v>253.31307400000003</v>
      </c>
      <c r="J48" s="112">
        <f>+FEKVO_TVK!AH49</f>
        <v>13059.102802512743</v>
      </c>
      <c r="K48" s="207">
        <f t="shared" si="2"/>
        <v>0.99114176638188467</v>
      </c>
      <c r="L48" s="202">
        <f>+FEKVO_TELJ_ALAP!W50</f>
        <v>263.51634540000003</v>
      </c>
      <c r="M48" s="188">
        <f>+FEKVO_TELJ_ALAP!AC50</f>
        <v>0</v>
      </c>
      <c r="N48" s="188">
        <f>+FEKVO_TELJ_ALAP!AJ50</f>
        <v>253.31307400000003</v>
      </c>
      <c r="O48" s="112">
        <f>+FEKVO_TELJ_ALAP!AR50</f>
        <v>13071.525231667394</v>
      </c>
      <c r="P48" s="210">
        <f t="shared" si="3"/>
        <v>0.99208458677018319</v>
      </c>
      <c r="Q48" s="5">
        <f t="shared" si="4"/>
        <v>12.422429154650672</v>
      </c>
      <c r="R48" s="205">
        <f t="shared" si="5"/>
        <v>9.512467542762917E-4</v>
      </c>
    </row>
    <row r="49" spans="1:18">
      <c r="A49" s="37" t="s">
        <v>108</v>
      </c>
      <c r="B49" s="2" t="s">
        <v>111</v>
      </c>
      <c r="C49" s="2" t="s">
        <v>112</v>
      </c>
      <c r="D49" s="52">
        <v>0</v>
      </c>
      <c r="E49" s="132">
        <v>768.12855072499167</v>
      </c>
      <c r="F49" s="189">
        <v>899.3863799999998</v>
      </c>
      <c r="G49" s="183">
        <f>+FEKVO_TVK!N50</f>
        <v>30.725142028999667</v>
      </c>
      <c r="H49" s="182">
        <f>+FEKVO_TVK!T50</f>
        <v>0</v>
      </c>
      <c r="I49" s="182">
        <f>+FEKVO_TVK!Y50</f>
        <v>0</v>
      </c>
      <c r="J49" s="112">
        <f>+FEKVO_TVK!AH50</f>
        <v>798.85369275399137</v>
      </c>
      <c r="K49" s="207">
        <f t="shared" si="2"/>
        <v>0.88822080311466534</v>
      </c>
      <c r="L49" s="202">
        <f>+FEKVO_TELJ_ALAP!W51</f>
        <v>35.975455199999992</v>
      </c>
      <c r="M49" s="188">
        <f>+FEKVO_TELJ_ALAP!AC51</f>
        <v>0</v>
      </c>
      <c r="N49" s="188">
        <f>+FEKVO_TELJ_ALAP!AJ51</f>
        <v>0</v>
      </c>
      <c r="O49" s="112">
        <f>+FEKVO_TELJ_ALAP!AR51</f>
        <v>804.10400592499161</v>
      </c>
      <c r="P49" s="210">
        <f t="shared" si="3"/>
        <v>0.89405846453333193</v>
      </c>
      <c r="Q49" s="5">
        <f t="shared" si="4"/>
        <v>5.2503131710002435</v>
      </c>
      <c r="R49" s="205">
        <f t="shared" si="5"/>
        <v>6.572308820279921E-3</v>
      </c>
    </row>
    <row r="50" spans="1:18">
      <c r="A50" s="37" t="s">
        <v>108</v>
      </c>
      <c r="B50" s="2" t="s">
        <v>113</v>
      </c>
      <c r="C50" s="2" t="s">
        <v>114</v>
      </c>
      <c r="D50" s="52">
        <v>0</v>
      </c>
      <c r="E50" s="132">
        <v>2877.4252566125529</v>
      </c>
      <c r="F50" s="189">
        <v>3047.5544100000002</v>
      </c>
      <c r="G50" s="183">
        <f>+FEKVO_TVK!N51</f>
        <v>115.09701026450212</v>
      </c>
      <c r="H50" s="182">
        <f>+FEKVO_TVK!T51</f>
        <v>0</v>
      </c>
      <c r="I50" s="182">
        <f>+FEKVO_TVK!Y51</f>
        <v>46.272034000000005</v>
      </c>
      <c r="J50" s="112">
        <f>+FEKVO_TVK!AH51</f>
        <v>3038.7943008770549</v>
      </c>
      <c r="K50" s="207">
        <f t="shared" si="2"/>
        <v>0.99712552822873302</v>
      </c>
      <c r="L50" s="202">
        <f>+FEKVO_TELJ_ALAP!W52</f>
        <v>121.90217640000002</v>
      </c>
      <c r="M50" s="188">
        <f>+FEKVO_TELJ_ALAP!AC52</f>
        <v>0</v>
      </c>
      <c r="N50" s="188">
        <f>+FEKVO_TELJ_ALAP!AJ52</f>
        <v>46.272034000000005</v>
      </c>
      <c r="O50" s="112">
        <f>+FEKVO_TELJ_ALAP!AR52</f>
        <v>3045.5994670125529</v>
      </c>
      <c r="P50" s="210">
        <f t="shared" si="3"/>
        <v>0.99935852072696962</v>
      </c>
      <c r="Q50" s="5">
        <f t="shared" si="4"/>
        <v>6.8051661354979842</v>
      </c>
      <c r="R50" s="205">
        <f t="shared" si="5"/>
        <v>2.2394296756229541E-3</v>
      </c>
    </row>
    <row r="51" spans="1:18">
      <c r="A51" s="37" t="s">
        <v>108</v>
      </c>
      <c r="B51" s="2" t="s">
        <v>115</v>
      </c>
      <c r="C51" s="2" t="s">
        <v>116</v>
      </c>
      <c r="D51" s="52">
        <v>0</v>
      </c>
      <c r="E51" s="132">
        <v>24230.133849192262</v>
      </c>
      <c r="F51" s="189">
        <v>27154.83671</v>
      </c>
      <c r="G51" s="183">
        <f>+FEKVO_TVK!N52</f>
        <v>242.30133849192262</v>
      </c>
      <c r="H51" s="182">
        <f>+FEKVO_TVK!T52</f>
        <v>734.89491030236024</v>
      </c>
      <c r="I51" s="182">
        <f>+FEKVO_TVK!Y52</f>
        <v>445.67309800000004</v>
      </c>
      <c r="J51" s="112">
        <f>+FEKVO_TVK!AH52</f>
        <v>26005.467182525594</v>
      </c>
      <c r="K51" s="207">
        <f t="shared" si="2"/>
        <v>0.95767348779338668</v>
      </c>
      <c r="L51" s="202">
        <f>+FEKVO_TELJ_ALAP!W53</f>
        <v>271.54836710000001</v>
      </c>
      <c r="M51" s="188">
        <f>+FEKVO_TELJ_ALAP!AC53</f>
        <v>722.05021641635369</v>
      </c>
      <c r="N51" s="188">
        <f>+FEKVO_TELJ_ALAP!AJ53</f>
        <v>445.67309800000004</v>
      </c>
      <c r="O51" s="112">
        <f>+FEKVO_TELJ_ALAP!AR53</f>
        <v>26005.467182525594</v>
      </c>
      <c r="P51" s="210">
        <f t="shared" si="3"/>
        <v>0.95767348779338668</v>
      </c>
      <c r="Q51" s="5">
        <f t="shared" si="4"/>
        <v>0</v>
      </c>
      <c r="R51" s="205">
        <f t="shared" si="5"/>
        <v>0</v>
      </c>
    </row>
    <row r="52" spans="1:18">
      <c r="A52" s="37" t="s">
        <v>108</v>
      </c>
      <c r="B52" s="2" t="s">
        <v>117</v>
      </c>
      <c r="C52" s="2" t="s">
        <v>118</v>
      </c>
      <c r="D52" s="52">
        <v>0</v>
      </c>
      <c r="E52" s="132">
        <v>827.99540553472707</v>
      </c>
      <c r="F52" s="189">
        <v>902.90858999999978</v>
      </c>
      <c r="G52" s="183">
        <f>+FEKVO_TVK!N53</f>
        <v>41.399770276736348</v>
      </c>
      <c r="H52" s="182">
        <f>+FEKVO_TVK!T53</f>
        <v>0</v>
      </c>
      <c r="I52" s="182">
        <f>+FEKVO_TVK!Y53</f>
        <v>0</v>
      </c>
      <c r="J52" s="112">
        <f>+FEKVO_TVK!AH53</f>
        <v>869.39517581146345</v>
      </c>
      <c r="K52" s="207">
        <f t="shared" si="2"/>
        <v>0.96288282716577511</v>
      </c>
      <c r="L52" s="202">
        <f>+FEKVO_TELJ_ALAP!W54</f>
        <v>45.145429499999992</v>
      </c>
      <c r="M52" s="188">
        <f>+FEKVO_TELJ_ALAP!AC54</f>
        <v>0</v>
      </c>
      <c r="N52" s="188">
        <f>+FEKVO_TELJ_ALAP!AJ54</f>
        <v>0</v>
      </c>
      <c r="O52" s="112">
        <f>+FEKVO_TELJ_ALAP!AR54</f>
        <v>873.14083503472705</v>
      </c>
      <c r="P52" s="210">
        <f t="shared" si="3"/>
        <v>0.9670312639674048</v>
      </c>
      <c r="Q52" s="5">
        <f t="shared" si="4"/>
        <v>3.7456592232636012</v>
      </c>
      <c r="R52" s="205">
        <f t="shared" si="5"/>
        <v>4.3083505953061358E-3</v>
      </c>
    </row>
    <row r="53" spans="1:18">
      <c r="A53" s="37" t="s">
        <v>108</v>
      </c>
      <c r="B53" s="2" t="s">
        <v>119</v>
      </c>
      <c r="C53" s="2" t="s">
        <v>120</v>
      </c>
      <c r="D53" s="52">
        <v>381.17351799690869</v>
      </c>
      <c r="E53" s="132">
        <v>0</v>
      </c>
      <c r="F53" s="189">
        <v>0</v>
      </c>
      <c r="G53" s="183">
        <f>+FEKVO_TVK!N54</f>
        <v>0</v>
      </c>
      <c r="H53" s="182">
        <f>+FEKVO_TVK!T54</f>
        <v>0</v>
      </c>
      <c r="I53" s="182">
        <f>+FEKVO_TVK!Y54</f>
        <v>0</v>
      </c>
      <c r="J53" s="112">
        <f>+FEKVO_TVK!AH54</f>
        <v>381.17351799690869</v>
      </c>
      <c r="K53" s="207">
        <f t="shared" si="2"/>
        <v>0</v>
      </c>
      <c r="L53" s="202">
        <f>+FEKVO_TELJ_ALAP!W55</f>
        <v>0</v>
      </c>
      <c r="M53" s="188">
        <f>+FEKVO_TELJ_ALAP!AC55</f>
        <v>0</v>
      </c>
      <c r="N53" s="188">
        <f>+FEKVO_TELJ_ALAP!AJ55</f>
        <v>0</v>
      </c>
      <c r="O53" s="112">
        <f>+FEKVO_TELJ_ALAP!AR55</f>
        <v>381.17351799690869</v>
      </c>
      <c r="P53" s="210">
        <f t="shared" si="3"/>
        <v>0</v>
      </c>
      <c r="Q53" s="5">
        <f t="shared" si="4"/>
        <v>0</v>
      </c>
      <c r="R53" s="205">
        <f t="shared" si="5"/>
        <v>0</v>
      </c>
    </row>
    <row r="54" spans="1:18">
      <c r="A54" s="37" t="s">
        <v>121</v>
      </c>
      <c r="B54" s="2" t="s">
        <v>122</v>
      </c>
      <c r="C54" s="2" t="s">
        <v>123</v>
      </c>
      <c r="D54" s="52">
        <v>481.49771153370705</v>
      </c>
      <c r="E54" s="132">
        <v>8050.9185360154988</v>
      </c>
      <c r="F54" s="189">
        <v>10178.390860000001</v>
      </c>
      <c r="G54" s="183">
        <f>+FEKVO_TVK!N55</f>
        <v>322.03674144061995</v>
      </c>
      <c r="H54" s="182">
        <f>+FEKVO_TVK!T55</f>
        <v>0</v>
      </c>
      <c r="I54" s="182">
        <f>+FEKVO_TVK!Y55</f>
        <v>23.536304000000008</v>
      </c>
      <c r="J54" s="112">
        <f>+FEKVO_TVK!AH55</f>
        <v>8877.9892929898251</v>
      </c>
      <c r="K54" s="207">
        <f t="shared" si="2"/>
        <v>0.87223898306748893</v>
      </c>
      <c r="L54" s="202">
        <f>+FEKVO_TELJ_ALAP!W56</f>
        <v>407.13563440000007</v>
      </c>
      <c r="M54" s="188">
        <f>+FEKVO_TELJ_ALAP!AC56</f>
        <v>0</v>
      </c>
      <c r="N54" s="188">
        <f>+FEKVO_TELJ_ALAP!AJ56</f>
        <v>23.536304000000008</v>
      </c>
      <c r="O54" s="112">
        <f>+FEKVO_TELJ_ALAP!AR56</f>
        <v>8963.0881859492056</v>
      </c>
      <c r="P54" s="210">
        <f t="shared" si="3"/>
        <v>0.88059972438012701</v>
      </c>
      <c r="Q54" s="5">
        <f t="shared" si="4"/>
        <v>85.098892959380464</v>
      </c>
      <c r="R54" s="205">
        <f t="shared" si="5"/>
        <v>9.5853790932791116E-3</v>
      </c>
    </row>
    <row r="55" spans="1:18">
      <c r="A55" s="37" t="s">
        <v>121</v>
      </c>
      <c r="B55" s="2" t="s">
        <v>124</v>
      </c>
      <c r="C55" s="2" t="s">
        <v>125</v>
      </c>
      <c r="D55" s="52">
        <v>0</v>
      </c>
      <c r="E55" s="132">
        <v>16717.516510641282</v>
      </c>
      <c r="F55" s="189">
        <v>18867.572899999999</v>
      </c>
      <c r="G55" s="183">
        <f>+FEKVO_TVK!N56</f>
        <v>334.35033021282572</v>
      </c>
      <c r="H55" s="182">
        <f>+FEKVO_TVK!T56</f>
        <v>507.03879198651248</v>
      </c>
      <c r="I55" s="182">
        <f>+FEKVO_TVK!Y56</f>
        <v>193.03516000000002</v>
      </c>
      <c r="J55" s="112">
        <f>+FEKVO_TVK!AH56</f>
        <v>17751.940792840622</v>
      </c>
      <c r="K55" s="207">
        <f t="shared" si="2"/>
        <v>0.94087039636352077</v>
      </c>
      <c r="L55" s="202">
        <f>+FEKVO_TELJ_ALAP!W57</f>
        <v>377.35145799999998</v>
      </c>
      <c r="M55" s="188">
        <f>+FEKVO_TELJ_ALAP!AC57</f>
        <v>501.69092310098188</v>
      </c>
      <c r="N55" s="188">
        <f>+FEKVO_TELJ_ALAP!AJ57</f>
        <v>193.03516000000002</v>
      </c>
      <c r="O55" s="112">
        <f>+FEKVO_TELJ_ALAP!AR57</f>
        <v>17789.594051742264</v>
      </c>
      <c r="P55" s="210">
        <f t="shared" si="3"/>
        <v>0.94286605627702469</v>
      </c>
      <c r="Q55" s="5">
        <f t="shared" si="4"/>
        <v>37.653258901642403</v>
      </c>
      <c r="R55" s="205">
        <f t="shared" si="5"/>
        <v>2.1210784410022371E-3</v>
      </c>
    </row>
    <row r="56" spans="1:18">
      <c r="A56" s="37" t="s">
        <v>121</v>
      </c>
      <c r="B56" s="2" t="s">
        <v>126</v>
      </c>
      <c r="C56" s="2" t="s">
        <v>127</v>
      </c>
      <c r="D56" s="52">
        <v>378.33990666093104</v>
      </c>
      <c r="E56" s="132">
        <v>574.64827755420981</v>
      </c>
      <c r="F56" s="189">
        <v>621.15412000000003</v>
      </c>
      <c r="G56" s="183">
        <f>+FEKVO_TVK!N57</f>
        <v>28.732413877710496</v>
      </c>
      <c r="H56" s="182">
        <f>+FEKVO_TVK!T57</f>
        <v>0</v>
      </c>
      <c r="I56" s="182">
        <f>+FEKVO_TVK!Y57</f>
        <v>0</v>
      </c>
      <c r="J56" s="112">
        <f>+FEKVO_TVK!AH57</f>
        <v>981.72059809285133</v>
      </c>
      <c r="K56" s="207">
        <f t="shared" si="2"/>
        <v>1.5804782846692722</v>
      </c>
      <c r="L56" s="202">
        <f>+FEKVO_TELJ_ALAP!W58</f>
        <v>31.057706000000007</v>
      </c>
      <c r="M56" s="188">
        <f>+FEKVO_TELJ_ALAP!AC58</f>
        <v>0</v>
      </c>
      <c r="N56" s="188">
        <f>+FEKVO_TELJ_ALAP!AJ58</f>
        <v>0</v>
      </c>
      <c r="O56" s="112">
        <f>+FEKVO_TELJ_ALAP!AR58</f>
        <v>984.04589021514084</v>
      </c>
      <c r="P56" s="210">
        <f t="shared" si="3"/>
        <v>1.5842217873643674</v>
      </c>
      <c r="Q56" s="5">
        <f t="shared" si="4"/>
        <v>2.3252921222895111</v>
      </c>
      <c r="R56" s="205">
        <f t="shared" si="5"/>
        <v>2.3685885034975956E-3</v>
      </c>
    </row>
    <row r="57" spans="1:18">
      <c r="A57" s="37" t="s">
        <v>128</v>
      </c>
      <c r="B57" s="2" t="s">
        <v>129</v>
      </c>
      <c r="C57" s="2" t="s">
        <v>130</v>
      </c>
      <c r="D57" s="52">
        <v>342.97252863498534</v>
      </c>
      <c r="E57" s="132">
        <v>0</v>
      </c>
      <c r="F57" s="189">
        <v>0</v>
      </c>
      <c r="G57" s="183">
        <f>+FEKVO_TVK!N58</f>
        <v>0</v>
      </c>
      <c r="H57" s="182">
        <f>+FEKVO_TVK!T58</f>
        <v>0</v>
      </c>
      <c r="I57" s="182">
        <f>+FEKVO_TVK!Y58</f>
        <v>0</v>
      </c>
      <c r="J57" s="112">
        <f>+FEKVO_TVK!AH58</f>
        <v>342.97252863498534</v>
      </c>
      <c r="K57" s="207">
        <f t="shared" si="2"/>
        <v>0</v>
      </c>
      <c r="L57" s="202">
        <f>+FEKVO_TELJ_ALAP!W59</f>
        <v>0</v>
      </c>
      <c r="M57" s="188">
        <f>+FEKVO_TELJ_ALAP!AC59</f>
        <v>0</v>
      </c>
      <c r="N57" s="188">
        <f>+FEKVO_TELJ_ALAP!AJ59</f>
        <v>0</v>
      </c>
      <c r="O57" s="112">
        <f>+FEKVO_TELJ_ALAP!AR59</f>
        <v>342.97252863498534</v>
      </c>
      <c r="P57" s="210">
        <f t="shared" si="3"/>
        <v>0</v>
      </c>
      <c r="Q57" s="5">
        <f t="shared" si="4"/>
        <v>0</v>
      </c>
      <c r="R57" s="205">
        <f t="shared" si="5"/>
        <v>0</v>
      </c>
    </row>
    <row r="58" spans="1:18">
      <c r="A58" s="37" t="s">
        <v>128</v>
      </c>
      <c r="B58" s="2" t="s">
        <v>131</v>
      </c>
      <c r="C58" s="2" t="s">
        <v>132</v>
      </c>
      <c r="D58" s="52">
        <v>0</v>
      </c>
      <c r="E58" s="132">
        <v>23269.299023077623</v>
      </c>
      <c r="F58" s="189">
        <v>25795.184620000004</v>
      </c>
      <c r="G58" s="183">
        <f>+FEKVO_TVK!N59</f>
        <v>0</v>
      </c>
      <c r="H58" s="182">
        <f>+FEKVO_TVK!T59</f>
        <v>705.75299025570553</v>
      </c>
      <c r="I58" s="182">
        <f>+FEKVO_TVK!Y59</f>
        <v>388.45114400000006</v>
      </c>
      <c r="J58" s="112">
        <f>+FEKVO_TVK!AH59</f>
        <v>24363.503157333329</v>
      </c>
      <c r="K58" s="207">
        <f t="shared" si="2"/>
        <v>0.94449811142050766</v>
      </c>
      <c r="L58" s="202">
        <f>+FEKVO_TELJ_ALAP!W60</f>
        <v>0</v>
      </c>
      <c r="M58" s="188">
        <f>+FEKVO_TELJ_ALAP!AC60</f>
        <v>685.89691170972242</v>
      </c>
      <c r="N58" s="188">
        <f>+FEKVO_TELJ_ALAP!AJ60</f>
        <v>388.45114400000006</v>
      </c>
      <c r="O58" s="112">
        <f>+FEKVO_TELJ_ALAP!AR60</f>
        <v>24343.647078787344</v>
      </c>
      <c r="P58" s="210">
        <f t="shared" si="3"/>
        <v>0.94372835230311836</v>
      </c>
      <c r="Q58" s="5">
        <f t="shared" si="4"/>
        <v>-19.856078545984928</v>
      </c>
      <c r="R58" s="205">
        <f t="shared" si="5"/>
        <v>-8.1499275443926947E-4</v>
      </c>
    </row>
    <row r="59" spans="1:18">
      <c r="A59" s="37" t="s">
        <v>128</v>
      </c>
      <c r="B59" s="2" t="s">
        <v>133</v>
      </c>
      <c r="C59" s="2" t="s">
        <v>134</v>
      </c>
      <c r="D59" s="52">
        <v>1696.0877013143936</v>
      </c>
      <c r="E59" s="132">
        <v>0</v>
      </c>
      <c r="F59" s="189">
        <v>0</v>
      </c>
      <c r="G59" s="183">
        <f>+FEKVO_TVK!N60</f>
        <v>0</v>
      </c>
      <c r="H59" s="182">
        <f>+FEKVO_TVK!T60</f>
        <v>0</v>
      </c>
      <c r="I59" s="182">
        <f>+FEKVO_TVK!Y60</f>
        <v>0</v>
      </c>
      <c r="J59" s="112">
        <f>+FEKVO_TVK!AH60</f>
        <v>1696.0877013143936</v>
      </c>
      <c r="K59" s="207">
        <f t="shared" si="2"/>
        <v>0</v>
      </c>
      <c r="L59" s="202">
        <f>+FEKVO_TELJ_ALAP!W61</f>
        <v>0</v>
      </c>
      <c r="M59" s="188">
        <f>+FEKVO_TELJ_ALAP!AC61</f>
        <v>0</v>
      </c>
      <c r="N59" s="188">
        <f>+FEKVO_TELJ_ALAP!AJ61</f>
        <v>0</v>
      </c>
      <c r="O59" s="112">
        <f>+FEKVO_TELJ_ALAP!AR61</f>
        <v>1696.0877013143936</v>
      </c>
      <c r="P59" s="210">
        <f t="shared" si="3"/>
        <v>0</v>
      </c>
      <c r="Q59" s="5">
        <f t="shared" si="4"/>
        <v>0</v>
      </c>
      <c r="R59" s="205">
        <f t="shared" si="5"/>
        <v>0</v>
      </c>
    </row>
    <row r="60" spans="1:18">
      <c r="A60" s="37" t="s">
        <v>128</v>
      </c>
      <c r="B60" s="2" t="s">
        <v>135</v>
      </c>
      <c r="C60" s="2" t="s">
        <v>136</v>
      </c>
      <c r="D60" s="52">
        <v>0</v>
      </c>
      <c r="E60" s="132">
        <v>7151.2499266316718</v>
      </c>
      <c r="F60" s="189">
        <v>8112.5055300000004</v>
      </c>
      <c r="G60" s="183">
        <f>+FEKVO_TVK!N61</f>
        <v>0</v>
      </c>
      <c r="H60" s="182">
        <f>+FEKVO_TVK!T61</f>
        <v>216.89592001807856</v>
      </c>
      <c r="I60" s="182">
        <f>+FEKVO_TVK!Y61</f>
        <v>0</v>
      </c>
      <c r="J60" s="112">
        <f>+FEKVO_TVK!AH61</f>
        <v>7751.2499266316718</v>
      </c>
      <c r="K60" s="207">
        <f t="shared" si="2"/>
        <v>0.9554692934220621</v>
      </c>
      <c r="L60" s="202">
        <f>+FEKVO_TELJ_ALAP!W62</f>
        <v>0</v>
      </c>
      <c r="M60" s="188">
        <f>+FEKVO_TELJ_ALAP!AC62</f>
        <v>215.71245064634257</v>
      </c>
      <c r="N60" s="188">
        <f>+FEKVO_TELJ_ALAP!AJ62</f>
        <v>0</v>
      </c>
      <c r="O60" s="112">
        <f>+FEKVO_TELJ_ALAP!AR62</f>
        <v>7751.2499266316718</v>
      </c>
      <c r="P60" s="210">
        <f t="shared" si="3"/>
        <v>0.9554692934220621</v>
      </c>
      <c r="Q60" s="5">
        <f t="shared" si="4"/>
        <v>0</v>
      </c>
      <c r="R60" s="205">
        <f t="shared" si="5"/>
        <v>0</v>
      </c>
    </row>
    <row r="61" spans="1:18">
      <c r="A61" s="37" t="s">
        <v>128</v>
      </c>
      <c r="B61" s="2" t="s">
        <v>137</v>
      </c>
      <c r="C61" s="2" t="s">
        <v>138</v>
      </c>
      <c r="D61" s="52">
        <v>346.69217844176097</v>
      </c>
      <c r="E61" s="132">
        <v>0</v>
      </c>
      <c r="F61" s="189">
        <v>0</v>
      </c>
      <c r="G61" s="183">
        <f>+FEKVO_TVK!N62</f>
        <v>0</v>
      </c>
      <c r="H61" s="182">
        <f>+FEKVO_TVK!T62</f>
        <v>0</v>
      </c>
      <c r="I61" s="182">
        <f>+FEKVO_TVK!Y62</f>
        <v>0</v>
      </c>
      <c r="J61" s="112">
        <f>+FEKVO_TVK!AH62</f>
        <v>346.69217844176097</v>
      </c>
      <c r="K61" s="207">
        <f t="shared" si="2"/>
        <v>0</v>
      </c>
      <c r="L61" s="202">
        <f>+FEKVO_TELJ_ALAP!W63</f>
        <v>0</v>
      </c>
      <c r="M61" s="188">
        <f>+FEKVO_TELJ_ALAP!AC63</f>
        <v>0</v>
      </c>
      <c r="N61" s="188">
        <f>+FEKVO_TELJ_ALAP!AJ63</f>
        <v>0</v>
      </c>
      <c r="O61" s="112">
        <f>+FEKVO_TELJ_ALAP!AR63</f>
        <v>346.69217844176097</v>
      </c>
      <c r="P61" s="210">
        <f t="shared" si="3"/>
        <v>0</v>
      </c>
      <c r="Q61" s="5">
        <f t="shared" si="4"/>
        <v>0</v>
      </c>
      <c r="R61" s="205">
        <f t="shared" si="5"/>
        <v>0</v>
      </c>
    </row>
    <row r="62" spans="1:18">
      <c r="A62" s="37" t="s">
        <v>128</v>
      </c>
      <c r="B62" s="2" t="s">
        <v>139</v>
      </c>
      <c r="C62" s="2" t="s">
        <v>140</v>
      </c>
      <c r="D62" s="52">
        <v>0</v>
      </c>
      <c r="E62" s="132">
        <v>15563.713272042271</v>
      </c>
      <c r="F62" s="189">
        <v>17038.78486</v>
      </c>
      <c r="G62" s="183">
        <f>+FEKVO_TVK!N63</f>
        <v>0</v>
      </c>
      <c r="H62" s="182">
        <f>+FEKVO_TVK!T63</f>
        <v>0</v>
      </c>
      <c r="I62" s="182">
        <f>+FEKVO_TVK!Y63</f>
        <v>124.40799600000001</v>
      </c>
      <c r="J62" s="112">
        <f>+FEKVO_TVK!AH63</f>
        <v>15894.713272042271</v>
      </c>
      <c r="K62" s="207">
        <f t="shared" si="2"/>
        <v>0.93285486040477361</v>
      </c>
      <c r="L62" s="202">
        <f>+FEKVO_TELJ_ALAP!W64</f>
        <v>0</v>
      </c>
      <c r="M62" s="188">
        <f>+FEKVO_TELJ_ALAP!AC64</f>
        <v>0</v>
      </c>
      <c r="N62" s="188">
        <f>+FEKVO_TELJ_ALAP!AJ64</f>
        <v>124.40799600000001</v>
      </c>
      <c r="O62" s="112">
        <f>+FEKVO_TELJ_ALAP!AR64</f>
        <v>15894.713272042271</v>
      </c>
      <c r="P62" s="210">
        <f t="shared" si="3"/>
        <v>0.93285486040477361</v>
      </c>
      <c r="Q62" s="5">
        <f t="shared" si="4"/>
        <v>0</v>
      </c>
      <c r="R62" s="205">
        <f t="shared" si="5"/>
        <v>0</v>
      </c>
    </row>
    <row r="63" spans="1:18">
      <c r="A63" s="37" t="s">
        <v>128</v>
      </c>
      <c r="B63" s="2" t="s">
        <v>141</v>
      </c>
      <c r="C63" s="2" t="s">
        <v>142</v>
      </c>
      <c r="D63" s="52">
        <v>0</v>
      </c>
      <c r="E63" s="132">
        <v>642.08428948315043</v>
      </c>
      <c r="F63" s="189">
        <v>577.47999000000004</v>
      </c>
      <c r="G63" s="183">
        <f>+FEKVO_TVK!N64</f>
        <v>0</v>
      </c>
      <c r="H63" s="182">
        <f>+FEKVO_TVK!T64</f>
        <v>0</v>
      </c>
      <c r="I63" s="182">
        <f>+FEKVO_TVK!Y64</f>
        <v>0</v>
      </c>
      <c r="J63" s="112">
        <f>+FEKVO_TVK!AH64</f>
        <v>642.08428948315043</v>
      </c>
      <c r="K63" s="207">
        <f t="shared" si="2"/>
        <v>1.1118727931735788</v>
      </c>
      <c r="L63" s="202">
        <f>+FEKVO_TELJ_ALAP!W65</f>
        <v>0</v>
      </c>
      <c r="M63" s="188">
        <f>+FEKVO_TELJ_ALAP!AC65</f>
        <v>0</v>
      </c>
      <c r="N63" s="188">
        <f>+FEKVO_TELJ_ALAP!AJ65</f>
        <v>0</v>
      </c>
      <c r="O63" s="112">
        <f>+FEKVO_TELJ_ALAP!AR65</f>
        <v>642.08428948315043</v>
      </c>
      <c r="P63" s="210">
        <f t="shared" si="3"/>
        <v>1.1118727931735788</v>
      </c>
      <c r="Q63" s="5">
        <f t="shared" si="4"/>
        <v>0</v>
      </c>
      <c r="R63" s="205">
        <f t="shared" si="5"/>
        <v>0</v>
      </c>
    </row>
    <row r="64" spans="1:18">
      <c r="A64" s="37" t="s">
        <v>128</v>
      </c>
      <c r="B64" s="2" t="s">
        <v>143</v>
      </c>
      <c r="C64" s="2" t="s">
        <v>144</v>
      </c>
      <c r="D64" s="52">
        <v>345.06348114455955</v>
      </c>
      <c r="E64" s="132">
        <v>0</v>
      </c>
      <c r="F64" s="189">
        <v>0</v>
      </c>
      <c r="G64" s="183">
        <f>+FEKVO_TVK!N65</f>
        <v>0</v>
      </c>
      <c r="H64" s="182">
        <f>+FEKVO_TVK!T65</f>
        <v>0</v>
      </c>
      <c r="I64" s="182">
        <f>+FEKVO_TVK!Y65</f>
        <v>0</v>
      </c>
      <c r="J64" s="112">
        <f>+FEKVO_TVK!AH65</f>
        <v>345.06348114455955</v>
      </c>
      <c r="K64" s="207">
        <f t="shared" si="2"/>
        <v>0</v>
      </c>
      <c r="L64" s="202">
        <f>+FEKVO_TELJ_ALAP!W66</f>
        <v>0</v>
      </c>
      <c r="M64" s="188">
        <f>+FEKVO_TELJ_ALAP!AC66</f>
        <v>0</v>
      </c>
      <c r="N64" s="188">
        <f>+FEKVO_TELJ_ALAP!AJ66</f>
        <v>0</v>
      </c>
      <c r="O64" s="112">
        <f>+FEKVO_TELJ_ALAP!AR66</f>
        <v>345.06348114455955</v>
      </c>
      <c r="P64" s="210">
        <f t="shared" si="3"/>
        <v>0</v>
      </c>
      <c r="Q64" s="5">
        <f t="shared" si="4"/>
        <v>0</v>
      </c>
      <c r="R64" s="205">
        <f t="shared" si="5"/>
        <v>0</v>
      </c>
    </row>
    <row r="65" spans="1:18">
      <c r="A65" s="37" t="s">
        <v>128</v>
      </c>
      <c r="B65" s="2" t="s">
        <v>145</v>
      </c>
      <c r="C65" s="2" t="s">
        <v>146</v>
      </c>
      <c r="D65" s="52">
        <v>1743.5384054778776</v>
      </c>
      <c r="E65" s="132">
        <v>0</v>
      </c>
      <c r="F65" s="189">
        <v>0</v>
      </c>
      <c r="G65" s="183">
        <f>+FEKVO_TVK!N66</f>
        <v>0</v>
      </c>
      <c r="H65" s="182">
        <f>+FEKVO_TVK!T66</f>
        <v>0</v>
      </c>
      <c r="I65" s="182">
        <f>+FEKVO_TVK!Y66</f>
        <v>0</v>
      </c>
      <c r="J65" s="112">
        <f>+FEKVO_TVK!AH66</f>
        <v>1743.5384054778776</v>
      </c>
      <c r="K65" s="207">
        <f t="shared" si="2"/>
        <v>0</v>
      </c>
      <c r="L65" s="202">
        <f>+FEKVO_TELJ_ALAP!W67</f>
        <v>0</v>
      </c>
      <c r="M65" s="188">
        <f>+FEKVO_TELJ_ALAP!AC67</f>
        <v>0</v>
      </c>
      <c r="N65" s="188">
        <f>+FEKVO_TELJ_ALAP!AJ67</f>
        <v>0</v>
      </c>
      <c r="O65" s="112">
        <f>+FEKVO_TELJ_ALAP!AR67</f>
        <v>1743.5384054778776</v>
      </c>
      <c r="P65" s="210">
        <f t="shared" si="3"/>
        <v>0</v>
      </c>
      <c r="Q65" s="5">
        <f t="shared" si="4"/>
        <v>0</v>
      </c>
      <c r="R65" s="205">
        <f t="shared" si="5"/>
        <v>0</v>
      </c>
    </row>
    <row r="66" spans="1:18">
      <c r="A66" s="37" t="s">
        <v>128</v>
      </c>
      <c r="B66" s="2" t="s">
        <v>147</v>
      </c>
      <c r="C66" s="2" t="s">
        <v>148</v>
      </c>
      <c r="D66" s="52">
        <v>680.33105490105083</v>
      </c>
      <c r="E66" s="132">
        <v>0</v>
      </c>
      <c r="F66" s="189">
        <v>0</v>
      </c>
      <c r="G66" s="183">
        <f>+FEKVO_TVK!N67</f>
        <v>0</v>
      </c>
      <c r="H66" s="182">
        <f>+FEKVO_TVK!T67</f>
        <v>0</v>
      </c>
      <c r="I66" s="182">
        <f>+FEKVO_TVK!Y67</f>
        <v>0</v>
      </c>
      <c r="J66" s="112">
        <f>+FEKVO_TVK!AH67</f>
        <v>680.33105490105083</v>
      </c>
      <c r="K66" s="207">
        <f t="shared" si="2"/>
        <v>0</v>
      </c>
      <c r="L66" s="202">
        <f>+FEKVO_TELJ_ALAP!W68</f>
        <v>0</v>
      </c>
      <c r="M66" s="188">
        <f>+FEKVO_TELJ_ALAP!AC68</f>
        <v>0</v>
      </c>
      <c r="N66" s="188">
        <f>+FEKVO_TELJ_ALAP!AJ68</f>
        <v>0</v>
      </c>
      <c r="O66" s="112">
        <f>+FEKVO_TELJ_ALAP!AR68</f>
        <v>680.33105490105083</v>
      </c>
      <c r="P66" s="210">
        <f t="shared" si="3"/>
        <v>0</v>
      </c>
      <c r="Q66" s="5">
        <f t="shared" si="4"/>
        <v>0</v>
      </c>
      <c r="R66" s="205">
        <f t="shared" si="5"/>
        <v>0</v>
      </c>
    </row>
    <row r="67" spans="1:18">
      <c r="A67" s="37" t="s">
        <v>128</v>
      </c>
      <c r="B67" s="2" t="s">
        <v>149</v>
      </c>
      <c r="C67" s="2" t="s">
        <v>150</v>
      </c>
      <c r="D67" s="52">
        <v>0</v>
      </c>
      <c r="E67" s="132">
        <v>15527.772202589718</v>
      </c>
      <c r="F67" s="189">
        <v>17787.418020000001</v>
      </c>
      <c r="G67" s="183">
        <f>+FEKVO_TVK!N68</f>
        <v>621.11088810358876</v>
      </c>
      <c r="H67" s="182">
        <f>+FEKVO_TVK!T68</f>
        <v>0</v>
      </c>
      <c r="I67" s="182">
        <f>+FEKVO_TVK!Y68</f>
        <v>340.16574400000002</v>
      </c>
      <c r="J67" s="112">
        <f>+FEKVO_TVK!AH68</f>
        <v>16489.048834693309</v>
      </c>
      <c r="K67" s="207">
        <f t="shared" si="2"/>
        <v>0.92700631514664922</v>
      </c>
      <c r="L67" s="202">
        <f>+FEKVO_TELJ_ALAP!W69</f>
        <v>711.49672080000005</v>
      </c>
      <c r="M67" s="188">
        <f>+FEKVO_TELJ_ALAP!AC69</f>
        <v>0</v>
      </c>
      <c r="N67" s="188">
        <f>+FEKVO_TELJ_ALAP!AJ69</f>
        <v>340.16574400000002</v>
      </c>
      <c r="O67" s="112">
        <f>+FEKVO_TELJ_ALAP!AR69</f>
        <v>16579.43466738972</v>
      </c>
      <c r="P67" s="210">
        <f t="shared" si="3"/>
        <v>0.93208776275162386</v>
      </c>
      <c r="Q67" s="5">
        <f t="shared" ref="Q67:Q98" si="6">+O67-J67</f>
        <v>90.385832696410944</v>
      </c>
      <c r="R67" s="205">
        <f t="shared" ref="R67:R98" si="7">+IF(J67&lt;&gt;0,Q67/J67,0)</f>
        <v>5.4815674089239907E-3</v>
      </c>
    </row>
    <row r="68" spans="1:18">
      <c r="A68" s="37" t="s">
        <v>151</v>
      </c>
      <c r="B68" s="2" t="s">
        <v>152</v>
      </c>
      <c r="C68" s="2" t="s">
        <v>153</v>
      </c>
      <c r="D68" s="52">
        <v>0</v>
      </c>
      <c r="E68" s="132">
        <v>34829.941093324327</v>
      </c>
      <c r="F68" s="189">
        <v>38650.350879999998</v>
      </c>
      <c r="G68" s="183">
        <f>+FEKVO_TVK!N69</f>
        <v>0</v>
      </c>
      <c r="H68" s="182">
        <f>+FEKVO_TVK!T69</f>
        <v>1056.3848551116589</v>
      </c>
      <c r="I68" s="182">
        <f>+FEKVO_TVK!Y69</f>
        <v>406.97226999999998</v>
      </c>
      <c r="J68" s="112">
        <f>+FEKVO_TVK!AH69</f>
        <v>37001.941093324327</v>
      </c>
      <c r="K68" s="207">
        <f t="shared" ref="K68:K131" si="8">+IF(F68&lt;&gt;0,J68/F68,0)</f>
        <v>0.95735071612173495</v>
      </c>
      <c r="L68" s="202">
        <f>+FEKVO_TELJ_ALAP!W70</f>
        <v>0</v>
      </c>
      <c r="M68" s="188">
        <f>+FEKVO_TELJ_ALAP!AC70</f>
        <v>1027.717254038756</v>
      </c>
      <c r="N68" s="188">
        <f>+FEKVO_TELJ_ALAP!AJ70</f>
        <v>406.97226999999998</v>
      </c>
      <c r="O68" s="112">
        <f>+FEKVO_TELJ_ALAP!AR70</f>
        <v>37001.941093324327</v>
      </c>
      <c r="P68" s="210">
        <f t="shared" ref="P68:P131" si="9">+IF(F68&lt;&gt;0,O68/F68,0)</f>
        <v>0.95735071612173495</v>
      </c>
      <c r="Q68" s="5">
        <f t="shared" si="6"/>
        <v>0</v>
      </c>
      <c r="R68" s="205">
        <f t="shared" si="7"/>
        <v>0</v>
      </c>
    </row>
    <row r="69" spans="1:18">
      <c r="A69" s="37" t="s">
        <v>151</v>
      </c>
      <c r="B69" s="2" t="s">
        <v>154</v>
      </c>
      <c r="C69" s="2" t="s">
        <v>155</v>
      </c>
      <c r="D69" s="52">
        <v>0</v>
      </c>
      <c r="E69" s="132">
        <v>4823.9868237590163</v>
      </c>
      <c r="F69" s="189">
        <v>5570.6350299999995</v>
      </c>
      <c r="G69" s="183">
        <f>+FEKVO_TVK!N70</f>
        <v>192.95947295036063</v>
      </c>
      <c r="H69" s="182">
        <f>+FEKVO_TVK!T70</f>
        <v>0</v>
      </c>
      <c r="I69" s="182">
        <f>+FEKVO_TVK!Y70</f>
        <v>42.907736</v>
      </c>
      <c r="J69" s="112">
        <f>+FEKVO_TVK!AH70</f>
        <v>5091.9862682034609</v>
      </c>
      <c r="K69" s="207">
        <f t="shared" si="8"/>
        <v>0.91407644564419821</v>
      </c>
      <c r="L69" s="202">
        <f>+FEKVO_TELJ_ALAP!W71</f>
        <v>222.82540119999996</v>
      </c>
      <c r="M69" s="188">
        <f>+FEKVO_TELJ_ALAP!AC71</f>
        <v>0</v>
      </c>
      <c r="N69" s="188">
        <f>+FEKVO_TELJ_ALAP!AJ71</f>
        <v>42.907736</v>
      </c>
      <c r="O69" s="112">
        <f>+FEKVO_TELJ_ALAP!AR71</f>
        <v>5091.9862682034609</v>
      </c>
      <c r="P69" s="210">
        <f t="shared" si="9"/>
        <v>0.91407644564419821</v>
      </c>
      <c r="Q69" s="5">
        <f t="shared" si="6"/>
        <v>0</v>
      </c>
      <c r="R69" s="205">
        <f t="shared" si="7"/>
        <v>0</v>
      </c>
    </row>
    <row r="70" spans="1:18">
      <c r="A70" s="37" t="s">
        <v>151</v>
      </c>
      <c r="B70" s="2" t="s">
        <v>156</v>
      </c>
      <c r="C70" s="2" t="s">
        <v>157</v>
      </c>
      <c r="D70" s="52">
        <v>0</v>
      </c>
      <c r="E70" s="132">
        <v>10626.457016720675</v>
      </c>
      <c r="F70" s="189">
        <v>11977.428010000001</v>
      </c>
      <c r="G70" s="183">
        <f>+FEKVO_TVK!N71</f>
        <v>106.26457016720676</v>
      </c>
      <c r="H70" s="182">
        <f>+FEKVO_TVK!T71</f>
        <v>0</v>
      </c>
      <c r="I70" s="182">
        <f>+FEKVO_TVK!Y71</f>
        <v>199.75588600000003</v>
      </c>
      <c r="J70" s="112">
        <f>+FEKVO_TVK!AH71</f>
        <v>10932.477472887882</v>
      </c>
      <c r="K70" s="207">
        <f t="shared" si="8"/>
        <v>0.91275668396923892</v>
      </c>
      <c r="L70" s="202">
        <f>+FEKVO_TELJ_ALAP!W72</f>
        <v>119.77428010000001</v>
      </c>
      <c r="M70" s="188">
        <f>+FEKVO_TELJ_ALAP!AC72</f>
        <v>0</v>
      </c>
      <c r="N70" s="188">
        <f>+FEKVO_TELJ_ALAP!AJ72</f>
        <v>199.75588600000003</v>
      </c>
      <c r="O70" s="112">
        <f>+FEKVO_TELJ_ALAP!AR72</f>
        <v>10945.987182820676</v>
      </c>
      <c r="P70" s="210">
        <f t="shared" si="9"/>
        <v>0.91388461476719618</v>
      </c>
      <c r="Q70" s="5">
        <f t="shared" si="6"/>
        <v>13.509709932794067</v>
      </c>
      <c r="R70" s="205">
        <f t="shared" si="7"/>
        <v>1.2357409348702178E-3</v>
      </c>
    </row>
    <row r="71" spans="1:18">
      <c r="A71" s="37" t="s">
        <v>151</v>
      </c>
      <c r="B71" s="2" t="s">
        <v>158</v>
      </c>
      <c r="C71" s="2" t="s">
        <v>159</v>
      </c>
      <c r="D71" s="52">
        <v>0</v>
      </c>
      <c r="E71" s="132">
        <v>5350.7778435514929</v>
      </c>
      <c r="F71" s="189">
        <v>4919.2888800000001</v>
      </c>
      <c r="G71" s="183">
        <f>+FEKVO_TVK!N72</f>
        <v>0</v>
      </c>
      <c r="H71" s="182">
        <f>+FEKVO_TVK!T72</f>
        <v>0</v>
      </c>
      <c r="I71" s="182">
        <f>+FEKVO_TVK!Y72</f>
        <v>0</v>
      </c>
      <c r="J71" s="112">
        <f>+FEKVO_TVK!AH72</f>
        <v>5350.7778435514929</v>
      </c>
      <c r="K71" s="207">
        <f t="shared" si="8"/>
        <v>1.0877136866886932</v>
      </c>
      <c r="L71" s="202">
        <f>+FEKVO_TELJ_ALAP!W73</f>
        <v>0</v>
      </c>
      <c r="M71" s="188">
        <f>+FEKVO_TELJ_ALAP!AC73</f>
        <v>0</v>
      </c>
      <c r="N71" s="188">
        <f>+FEKVO_TELJ_ALAP!AJ73</f>
        <v>0</v>
      </c>
      <c r="O71" s="112">
        <f>+FEKVO_TELJ_ALAP!AR73</f>
        <v>5350.7778435514929</v>
      </c>
      <c r="P71" s="210">
        <f t="shared" si="9"/>
        <v>1.0877136866886932</v>
      </c>
      <c r="Q71" s="5">
        <f t="shared" si="6"/>
        <v>0</v>
      </c>
      <c r="R71" s="205">
        <f t="shared" si="7"/>
        <v>0</v>
      </c>
    </row>
    <row r="72" spans="1:18">
      <c r="A72" s="37" t="s">
        <v>151</v>
      </c>
      <c r="B72" s="2" t="s">
        <v>160</v>
      </c>
      <c r="C72" s="2" t="s">
        <v>161</v>
      </c>
      <c r="D72" s="52">
        <v>0</v>
      </c>
      <c r="E72" s="132">
        <v>5238.7662551774165</v>
      </c>
      <c r="F72" s="189">
        <v>5687.1516099999999</v>
      </c>
      <c r="G72" s="183">
        <f>+FEKVO_TVK!N73</f>
        <v>261.93831275887084</v>
      </c>
      <c r="H72" s="182">
        <f>+FEKVO_TVK!T73</f>
        <v>0</v>
      </c>
      <c r="I72" s="182">
        <f>+FEKVO_TVK!Y73</f>
        <v>33.014262000000002</v>
      </c>
      <c r="J72" s="112">
        <f>+FEKVO_TVK!AH73</f>
        <v>5533.718829936287</v>
      </c>
      <c r="K72" s="207">
        <f t="shared" si="8"/>
        <v>0.97302115530137712</v>
      </c>
      <c r="L72" s="202">
        <f>+FEKVO_TELJ_ALAP!W74</f>
        <v>284.35758049999998</v>
      </c>
      <c r="M72" s="188">
        <f>+FEKVO_TELJ_ALAP!AC74</f>
        <v>0</v>
      </c>
      <c r="N72" s="188">
        <f>+FEKVO_TELJ_ALAP!AJ74</f>
        <v>33.014262000000002</v>
      </c>
      <c r="O72" s="112">
        <f>+FEKVO_TELJ_ALAP!AR74</f>
        <v>5556.1380976774162</v>
      </c>
      <c r="P72" s="210">
        <f t="shared" si="9"/>
        <v>0.97696324604882767</v>
      </c>
      <c r="Q72" s="5">
        <f t="shared" si="6"/>
        <v>22.419267741129261</v>
      </c>
      <c r="R72" s="205">
        <f t="shared" si="7"/>
        <v>4.0513926403064806E-3</v>
      </c>
    </row>
    <row r="73" spans="1:18">
      <c r="A73" s="37" t="s">
        <v>162</v>
      </c>
      <c r="B73" s="3" t="s">
        <v>169</v>
      </c>
      <c r="C73" s="2" t="s">
        <v>170</v>
      </c>
      <c r="D73" s="52">
        <v>0</v>
      </c>
      <c r="E73" s="132">
        <v>13640.84168602116</v>
      </c>
      <c r="F73" s="189">
        <v>14979.951709999999</v>
      </c>
      <c r="G73" s="183">
        <f>+FEKVO_TVK!N74</f>
        <v>545.63366744084647</v>
      </c>
      <c r="H73" s="182">
        <f>+FEKVO_TVK!T74</f>
        <v>0</v>
      </c>
      <c r="I73" s="182">
        <f>+FEKVO_TVK!Y74</f>
        <v>165.39660200000003</v>
      </c>
      <c r="J73" s="112">
        <f>+FEKVO_TVK!AH74</f>
        <v>14351.871955462007</v>
      </c>
      <c r="K73" s="207">
        <f t="shared" si="8"/>
        <v>0.95807197735365779</v>
      </c>
      <c r="L73" s="202">
        <f>+FEKVO_TELJ_ALAP!W75</f>
        <v>599.19806840000001</v>
      </c>
      <c r="M73" s="188">
        <f>+FEKVO_TELJ_ALAP!AC75</f>
        <v>0</v>
      </c>
      <c r="N73" s="188">
        <f>+FEKVO_TELJ_ALAP!AJ75</f>
        <v>165.39660200000003</v>
      </c>
      <c r="O73" s="112">
        <f>+FEKVO_TELJ_ALAP!AR75</f>
        <v>14405.43635642116</v>
      </c>
      <c r="P73" s="210">
        <f t="shared" si="9"/>
        <v>0.96164771658140147</v>
      </c>
      <c r="Q73" s="5">
        <f t="shared" si="6"/>
        <v>53.564400959152408</v>
      </c>
      <c r="R73" s="205">
        <f t="shared" si="7"/>
        <v>3.7322240001428507E-3</v>
      </c>
    </row>
    <row r="74" spans="1:18">
      <c r="A74" s="37" t="s">
        <v>162</v>
      </c>
      <c r="B74" s="2" t="s">
        <v>167</v>
      </c>
      <c r="C74" s="2" t="s">
        <v>168</v>
      </c>
      <c r="D74" s="52">
        <v>0</v>
      </c>
      <c r="E74" s="132">
        <v>56309.722165783685</v>
      </c>
      <c r="F74" s="189">
        <v>71297.165050000011</v>
      </c>
      <c r="G74" s="183">
        <f>+FEKVO_TVK!N75</f>
        <v>1689.2916649735105</v>
      </c>
      <c r="H74" s="182">
        <f>+FEKVO_TVK!T75</f>
        <v>1707.862138844682</v>
      </c>
      <c r="I74" s="182">
        <f>+FEKVO_TVK!Y75</f>
        <v>813.748378</v>
      </c>
      <c r="J74" s="112">
        <f>+FEKVO_TVK!AH75</f>
        <v>61069.722165783685</v>
      </c>
      <c r="K74" s="207">
        <f t="shared" si="8"/>
        <v>0.85655189968571799</v>
      </c>
      <c r="L74" s="202">
        <f>+FEKVO_TELJ_ALAP!W76</f>
        <v>2138.9149515000004</v>
      </c>
      <c r="M74" s="188">
        <f>+FEKVO_TELJ_ALAP!AC76</f>
        <v>1895.7997797595667</v>
      </c>
      <c r="N74" s="188">
        <f>+FEKVO_TELJ_ALAP!AJ76</f>
        <v>813.748378</v>
      </c>
      <c r="O74" s="112">
        <f>+FEKVO_TELJ_ALAP!AR76</f>
        <v>61158.185275043252</v>
      </c>
      <c r="P74" s="210">
        <f t="shared" si="9"/>
        <v>0.85779266583956892</v>
      </c>
      <c r="Q74" s="5">
        <f t="shared" si="6"/>
        <v>88.463109259566409</v>
      </c>
      <c r="R74" s="205">
        <f t="shared" si="7"/>
        <v>1.4485592225132271E-3</v>
      </c>
    </row>
    <row r="75" spans="1:18">
      <c r="A75" s="37" t="s">
        <v>162</v>
      </c>
      <c r="B75" s="2" t="s">
        <v>163</v>
      </c>
      <c r="C75" s="2" t="s">
        <v>164</v>
      </c>
      <c r="D75" s="52">
        <v>0</v>
      </c>
      <c r="E75" s="132">
        <v>8778.7708792746471</v>
      </c>
      <c r="F75" s="189">
        <v>9669.7688999999991</v>
      </c>
      <c r="G75" s="183">
        <f>+FEKVO_TVK!N76</f>
        <v>263.36312637823943</v>
      </c>
      <c r="H75" s="182">
        <f>+FEKVO_TVK!T76</f>
        <v>0</v>
      </c>
      <c r="I75" s="182">
        <f>+FEKVO_TVK!Y76</f>
        <v>71.697274000000007</v>
      </c>
      <c r="J75" s="112">
        <f>+FEKVO_TVK!AH76</f>
        <v>9113.8312796528862</v>
      </c>
      <c r="K75" s="207">
        <f t="shared" si="8"/>
        <v>0.94250766216893633</v>
      </c>
      <c r="L75" s="202">
        <f>+FEKVO_TELJ_ALAP!W77</f>
        <v>290.09306699999996</v>
      </c>
      <c r="M75" s="188">
        <f>+FEKVO_TELJ_ALAP!AC77</f>
        <v>0</v>
      </c>
      <c r="N75" s="188">
        <f>+FEKVO_TELJ_ALAP!AJ77</f>
        <v>71.697274000000007</v>
      </c>
      <c r="O75" s="112">
        <f>+FEKVO_TELJ_ALAP!AR77</f>
        <v>9140.561220274647</v>
      </c>
      <c r="P75" s="210">
        <f t="shared" si="9"/>
        <v>0.94527194132577952</v>
      </c>
      <c r="Q75" s="5">
        <f t="shared" si="6"/>
        <v>26.729940621760761</v>
      </c>
      <c r="R75" s="205">
        <f t="shared" si="7"/>
        <v>2.9328983389715342E-3</v>
      </c>
    </row>
    <row r="76" spans="1:18">
      <c r="A76" s="37" t="s">
        <v>162</v>
      </c>
      <c r="B76" s="2" t="s">
        <v>165</v>
      </c>
      <c r="C76" s="2" t="s">
        <v>166</v>
      </c>
      <c r="D76" s="52">
        <v>0</v>
      </c>
      <c r="E76" s="132">
        <v>4212.3701473940537</v>
      </c>
      <c r="F76" s="189">
        <v>4586.9733300000007</v>
      </c>
      <c r="G76" s="183">
        <f>+FEKVO_TVK!N77</f>
        <v>168.49480589576214</v>
      </c>
      <c r="H76" s="182">
        <f>+FEKVO_TVK!T77</f>
        <v>127.76030875011818</v>
      </c>
      <c r="I76" s="182">
        <f>+FEKVO_TVK!Y77</f>
        <v>0</v>
      </c>
      <c r="J76" s="112">
        <f>+FEKVO_TVK!AH77</f>
        <v>4508.6252620399346</v>
      </c>
      <c r="K76" s="207">
        <f t="shared" si="8"/>
        <v>0.9829194411383102</v>
      </c>
      <c r="L76" s="202">
        <f>+FEKVO_TELJ_ALAP!W78</f>
        <v>183.47893320000003</v>
      </c>
      <c r="M76" s="188">
        <f>+FEKVO_TELJ_ALAP!AC78</f>
        <v>121.96814589582347</v>
      </c>
      <c r="N76" s="188">
        <f>+FEKVO_TELJ_ALAP!AJ78</f>
        <v>0</v>
      </c>
      <c r="O76" s="112">
        <f>+FEKVO_TELJ_ALAP!AR78</f>
        <v>4517.8172264898776</v>
      </c>
      <c r="P76" s="210">
        <f t="shared" si="9"/>
        <v>0.98492336917290879</v>
      </c>
      <c r="Q76" s="5">
        <f t="shared" si="6"/>
        <v>9.1919644499430433</v>
      </c>
      <c r="R76" s="205">
        <f t="shared" si="7"/>
        <v>2.0387510417719046E-3</v>
      </c>
    </row>
    <row r="77" spans="1:18">
      <c r="A77" s="37" t="s">
        <v>162</v>
      </c>
      <c r="B77" s="3" t="s">
        <v>171</v>
      </c>
      <c r="C77" s="2" t="s">
        <v>172</v>
      </c>
      <c r="D77" s="52">
        <v>0</v>
      </c>
      <c r="E77" s="132">
        <v>10688.960450496174</v>
      </c>
      <c r="F77" s="189">
        <v>11672.85809</v>
      </c>
      <c r="G77" s="183">
        <f>+FEKVO_TVK!N78</f>
        <v>427.55841801984695</v>
      </c>
      <c r="H77" s="182">
        <f>+FEKVO_TVK!T78</f>
        <v>0</v>
      </c>
      <c r="I77" s="182">
        <f>+FEKVO_TVK!Y78</f>
        <v>101.915626</v>
      </c>
      <c r="J77" s="112">
        <f>+FEKVO_TVK!AH78</f>
        <v>11218.434494516021</v>
      </c>
      <c r="K77" s="207">
        <f t="shared" si="8"/>
        <v>0.96107006596154221</v>
      </c>
      <c r="L77" s="202">
        <f>+FEKVO_TELJ_ALAP!W79</f>
        <v>466.91432359999999</v>
      </c>
      <c r="M77" s="188">
        <f>+FEKVO_TELJ_ALAP!AC79</f>
        <v>0</v>
      </c>
      <c r="N77" s="188">
        <f>+FEKVO_TELJ_ALAP!AJ79</f>
        <v>101.915626</v>
      </c>
      <c r="O77" s="112">
        <f>+FEKVO_TELJ_ALAP!AR79</f>
        <v>11257.790400096173</v>
      </c>
      <c r="P77" s="210">
        <f t="shared" si="9"/>
        <v>0.9644416400247845</v>
      </c>
      <c r="Q77" s="5">
        <f t="shared" si="6"/>
        <v>39.355905580152466</v>
      </c>
      <c r="R77" s="205">
        <f t="shared" si="7"/>
        <v>3.508145953821905E-3</v>
      </c>
    </row>
    <row r="78" spans="1:18">
      <c r="A78" s="37" t="s">
        <v>173</v>
      </c>
      <c r="B78" s="3" t="s">
        <v>174</v>
      </c>
      <c r="C78" s="2" t="s">
        <v>175</v>
      </c>
      <c r="D78" s="52">
        <v>0</v>
      </c>
      <c r="E78" s="132">
        <v>35805.938075790145</v>
      </c>
      <c r="F78" s="189">
        <v>39479.021200000003</v>
      </c>
      <c r="G78" s="183">
        <f>+FEKVO_TVK!N79</f>
        <v>0</v>
      </c>
      <c r="H78" s="182">
        <f>+FEKVO_TVK!T79</f>
        <v>1085.9866402007867</v>
      </c>
      <c r="I78" s="182">
        <f>+FEKVO_TVK!Y79</f>
        <v>596.50243399999999</v>
      </c>
      <c r="J78" s="112">
        <f>+FEKVO_TVK!AH79</f>
        <v>37488.427149990937</v>
      </c>
      <c r="K78" s="207">
        <f t="shared" si="8"/>
        <v>0.9495784345836551</v>
      </c>
      <c r="L78" s="202">
        <f>+FEKVO_TELJ_ALAP!W80</f>
        <v>0</v>
      </c>
      <c r="M78" s="188">
        <f>+FEKVO_TELJ_ALAP!AC80</f>
        <v>1049.7516927018862</v>
      </c>
      <c r="N78" s="188">
        <f>+FEKVO_TELJ_ALAP!AJ80</f>
        <v>596.50243399999999</v>
      </c>
      <c r="O78" s="112">
        <f>+FEKVO_TELJ_ALAP!AR80</f>
        <v>37452.192202492035</v>
      </c>
      <c r="P78" s="210">
        <f t="shared" si="9"/>
        <v>0.94866060667410956</v>
      </c>
      <c r="Q78" s="5">
        <f t="shared" si="6"/>
        <v>-36.234947498902329</v>
      </c>
      <c r="R78" s="205">
        <f t="shared" si="7"/>
        <v>-9.6656355717263239E-4</v>
      </c>
    </row>
    <row r="79" spans="1:18">
      <c r="A79" s="37" t="s">
        <v>173</v>
      </c>
      <c r="B79" s="3" t="s">
        <v>176</v>
      </c>
      <c r="C79" s="2" t="s">
        <v>177</v>
      </c>
      <c r="D79" s="52">
        <v>0</v>
      </c>
      <c r="E79" s="132">
        <v>7714.7153125946816</v>
      </c>
      <c r="F79" s="189">
        <v>8592.3558199999989</v>
      </c>
      <c r="G79" s="183">
        <f>+FEKVO_TVK!N80</f>
        <v>308.58861250378726</v>
      </c>
      <c r="H79" s="182">
        <f>+FEKVO_TVK!T80</f>
        <v>0</v>
      </c>
      <c r="I79" s="182">
        <f>+FEKVO_TVK!Y80</f>
        <v>105.64784600000002</v>
      </c>
      <c r="J79" s="112">
        <f>+FEKVO_TVK!AH80</f>
        <v>8128.9517710984683</v>
      </c>
      <c r="K79" s="207">
        <f t="shared" si="8"/>
        <v>0.94606787025475736</v>
      </c>
      <c r="L79" s="202">
        <f>+FEKVO_TELJ_ALAP!W81</f>
        <v>343.69423279999995</v>
      </c>
      <c r="M79" s="188">
        <f>+FEKVO_TELJ_ALAP!AC81</f>
        <v>0</v>
      </c>
      <c r="N79" s="188">
        <f>+FEKVO_TELJ_ALAP!AJ81</f>
        <v>105.64784600000002</v>
      </c>
      <c r="O79" s="112">
        <f>+FEKVO_TELJ_ALAP!AR81</f>
        <v>8164.057391394681</v>
      </c>
      <c r="P79" s="210">
        <f t="shared" si="9"/>
        <v>0.95015355071674423</v>
      </c>
      <c r="Q79" s="5">
        <f t="shared" si="6"/>
        <v>35.105620296212692</v>
      </c>
      <c r="R79" s="205">
        <f t="shared" si="7"/>
        <v>4.3185912876278331E-3</v>
      </c>
    </row>
    <row r="80" spans="1:18">
      <c r="A80" s="37" t="s">
        <v>173</v>
      </c>
      <c r="B80" s="3" t="s">
        <v>178</v>
      </c>
      <c r="C80" s="2" t="s">
        <v>179</v>
      </c>
      <c r="D80" s="52">
        <v>0</v>
      </c>
      <c r="E80" s="132">
        <v>2985.5095860584393</v>
      </c>
      <c r="F80" s="189">
        <v>3476.2483299999994</v>
      </c>
      <c r="G80" s="183">
        <f>+FEKVO_TVK!N81</f>
        <v>149.27547930292198</v>
      </c>
      <c r="H80" s="182">
        <f>+FEKVO_TVK!T81</f>
        <v>0</v>
      </c>
      <c r="I80" s="182">
        <f>+FEKVO_TVK!Y81</f>
        <v>26.529343999999998</v>
      </c>
      <c r="J80" s="112">
        <f>+FEKVO_TVK!AH81</f>
        <v>3161.3144093613614</v>
      </c>
      <c r="K80" s="207">
        <f t="shared" si="8"/>
        <v>0.90940407855193761</v>
      </c>
      <c r="L80" s="202">
        <f>+FEKVO_TELJ_ALAP!W82</f>
        <v>173.81241649999998</v>
      </c>
      <c r="M80" s="188">
        <f>+FEKVO_TELJ_ALAP!AC82</f>
        <v>0</v>
      </c>
      <c r="N80" s="188">
        <f>+FEKVO_TELJ_ALAP!AJ82</f>
        <v>26.529343999999998</v>
      </c>
      <c r="O80" s="112">
        <f>+FEKVO_TELJ_ALAP!AR82</f>
        <v>3185.8513465584392</v>
      </c>
      <c r="P80" s="210">
        <f t="shared" si="9"/>
        <v>0.91646253205346806</v>
      </c>
      <c r="Q80" s="5">
        <f t="shared" si="6"/>
        <v>24.536937197077805</v>
      </c>
      <c r="R80" s="205">
        <f t="shared" si="7"/>
        <v>7.761625077347077E-3</v>
      </c>
    </row>
    <row r="81" spans="1:18">
      <c r="A81" s="37" t="s">
        <v>173</v>
      </c>
      <c r="B81" s="3" t="s">
        <v>180</v>
      </c>
      <c r="C81" s="2" t="s">
        <v>181</v>
      </c>
      <c r="D81" s="52">
        <v>0</v>
      </c>
      <c r="E81" s="132">
        <v>2421.440451996265</v>
      </c>
      <c r="F81" s="189">
        <v>2666.9255600000001</v>
      </c>
      <c r="G81" s="183">
        <f>+FEKVO_TVK!N82</f>
        <v>121.07202259981325</v>
      </c>
      <c r="H81" s="182">
        <f>+FEKVO_TVK!T82</f>
        <v>0</v>
      </c>
      <c r="I81" s="182">
        <f>+FEKVO_TVK!Y82</f>
        <v>25.679502000000003</v>
      </c>
      <c r="J81" s="112">
        <f>+FEKVO_TVK!AH82</f>
        <v>2568.1919765960783</v>
      </c>
      <c r="K81" s="207">
        <f t="shared" si="8"/>
        <v>0.96297850045581257</v>
      </c>
      <c r="L81" s="202">
        <f>+FEKVO_TELJ_ALAP!W83</f>
        <v>133.34627800000001</v>
      </c>
      <c r="M81" s="188">
        <f>+FEKVO_TELJ_ALAP!AC83</f>
        <v>0</v>
      </c>
      <c r="N81" s="188">
        <f>+FEKVO_TELJ_ALAP!AJ83</f>
        <v>25.679502000000003</v>
      </c>
      <c r="O81" s="112">
        <f>+FEKVO_TELJ_ALAP!AR83</f>
        <v>2580.4662319962649</v>
      </c>
      <c r="P81" s="210">
        <f t="shared" si="9"/>
        <v>0.96758089940698033</v>
      </c>
      <c r="Q81" s="5">
        <f t="shared" si="6"/>
        <v>12.274255400186576</v>
      </c>
      <c r="R81" s="205">
        <f t="shared" si="7"/>
        <v>4.7793371804140065E-3</v>
      </c>
    </row>
    <row r="82" spans="1:18">
      <c r="A82" s="37" t="s">
        <v>173</v>
      </c>
      <c r="B82" s="3" t="s">
        <v>182</v>
      </c>
      <c r="C82" s="2" t="s">
        <v>183</v>
      </c>
      <c r="D82" s="52">
        <v>0</v>
      </c>
      <c r="E82" s="132">
        <v>6363.5216652373401</v>
      </c>
      <c r="F82" s="189">
        <v>6869.3089799999989</v>
      </c>
      <c r="G82" s="183">
        <f>+FEKVO_TVK!N83</f>
        <v>254.54086660949361</v>
      </c>
      <c r="H82" s="182">
        <f>+FEKVO_TVK!T83</f>
        <v>0</v>
      </c>
      <c r="I82" s="182">
        <f>+FEKVO_TVK!Y83</f>
        <v>64.531508000000002</v>
      </c>
      <c r="J82" s="112">
        <f>+FEKVO_TVK!AH83</f>
        <v>6682.5940398468338</v>
      </c>
      <c r="K82" s="207">
        <f t="shared" si="8"/>
        <v>0.97281896320331696</v>
      </c>
      <c r="L82" s="202">
        <f>+FEKVO_TELJ_ALAP!W84</f>
        <v>274.77235919999998</v>
      </c>
      <c r="M82" s="188">
        <f>+FEKVO_TELJ_ALAP!AC84</f>
        <v>0</v>
      </c>
      <c r="N82" s="188">
        <f>+FEKVO_TELJ_ALAP!AJ84</f>
        <v>64.531508000000002</v>
      </c>
      <c r="O82" s="112">
        <f>+FEKVO_TELJ_ALAP!AR84</f>
        <v>6702.8255324373404</v>
      </c>
      <c r="P82" s="210">
        <f t="shared" si="9"/>
        <v>0.97576416375397068</v>
      </c>
      <c r="Q82" s="5">
        <f t="shared" si="6"/>
        <v>20.231492590506605</v>
      </c>
      <c r="R82" s="205">
        <f t="shared" si="7"/>
        <v>3.0274908919905473E-3</v>
      </c>
    </row>
    <row r="83" spans="1:18">
      <c r="A83" s="37" t="s">
        <v>184</v>
      </c>
      <c r="B83" s="3" t="s">
        <v>185</v>
      </c>
      <c r="C83" s="2" t="s">
        <v>186</v>
      </c>
      <c r="D83" s="52">
        <v>379.08290145767296</v>
      </c>
      <c r="E83" s="132">
        <v>490.19278210965086</v>
      </c>
      <c r="F83" s="189">
        <v>489.29262999999992</v>
      </c>
      <c r="G83" s="183">
        <f>+FEKVO_TVK!N84</f>
        <v>24.509639105482545</v>
      </c>
      <c r="H83" s="182">
        <f>+FEKVO_TVK!T84</f>
        <v>0</v>
      </c>
      <c r="I83" s="182">
        <f>+FEKVO_TVK!Y84</f>
        <v>0</v>
      </c>
      <c r="J83" s="112">
        <f>+FEKVO_TVK!AH84</f>
        <v>893.78532267280639</v>
      </c>
      <c r="K83" s="207">
        <f t="shared" si="8"/>
        <v>1.8266887091121862</v>
      </c>
      <c r="L83" s="202">
        <f>+FEKVO_TELJ_ALAP!W85</f>
        <v>24.464631499999996</v>
      </c>
      <c r="M83" s="188">
        <f>+FEKVO_TELJ_ALAP!AC85</f>
        <v>0</v>
      </c>
      <c r="N83" s="188">
        <f>+FEKVO_TELJ_ALAP!AJ85</f>
        <v>0</v>
      </c>
      <c r="O83" s="112">
        <f>+FEKVO_TELJ_ALAP!AR85</f>
        <v>893.74031506732376</v>
      </c>
      <c r="P83" s="210">
        <f t="shared" si="9"/>
        <v>1.8265967240653593</v>
      </c>
      <c r="Q83" s="5">
        <f t="shared" si="6"/>
        <v>-4.5007605482624058E-2</v>
      </c>
      <c r="R83" s="205">
        <f t="shared" si="7"/>
        <v>-5.0356169810477268E-5</v>
      </c>
    </row>
    <row r="84" spans="1:18">
      <c r="A84" s="37" t="s">
        <v>184</v>
      </c>
      <c r="B84" s="3" t="s">
        <v>187</v>
      </c>
      <c r="C84" s="2" t="s">
        <v>188</v>
      </c>
      <c r="D84" s="52">
        <v>0</v>
      </c>
      <c r="E84" s="132">
        <v>23457.078413766365</v>
      </c>
      <c r="F84" s="189">
        <v>24672.71789</v>
      </c>
      <c r="G84" s="183">
        <f>+FEKVO_TVK!N85</f>
        <v>469.1415682753273</v>
      </c>
      <c r="H84" s="182">
        <f>+FEKVO_TVK!T85</f>
        <v>711.44830004374592</v>
      </c>
      <c r="I84" s="182">
        <f>+FEKVO_TVK!Y85</f>
        <v>331.87723200000005</v>
      </c>
      <c r="J84" s="112">
        <f>+FEKVO_TVK!AH85</f>
        <v>24969.545514085439</v>
      </c>
      <c r="K84" s="207">
        <f t="shared" si="8"/>
        <v>1.0120306009823807</v>
      </c>
      <c r="L84" s="202">
        <f>+FEKVO_TELJ_ALAP!W86</f>
        <v>493.45435780000003</v>
      </c>
      <c r="M84" s="188">
        <f>+FEKVO_TELJ_ALAP!AC86</f>
        <v>656.05039287507987</v>
      </c>
      <c r="N84" s="188">
        <f>+FEKVO_TELJ_ALAP!AJ86</f>
        <v>331.87723200000005</v>
      </c>
      <c r="O84" s="112">
        <f>+FEKVO_TELJ_ALAP!AR86</f>
        <v>24938.460396441445</v>
      </c>
      <c r="P84" s="210">
        <f t="shared" si="9"/>
        <v>1.0107707025884307</v>
      </c>
      <c r="Q84" s="5">
        <f t="shared" si="6"/>
        <v>-31.085117643993726</v>
      </c>
      <c r="R84" s="205">
        <f t="shared" si="7"/>
        <v>-1.2449212432184024E-3</v>
      </c>
    </row>
    <row r="85" spans="1:18">
      <c r="A85" s="37" t="s">
        <v>184</v>
      </c>
      <c r="B85" s="3" t="s">
        <v>189</v>
      </c>
      <c r="C85" s="2" t="s">
        <v>190</v>
      </c>
      <c r="D85" s="52">
        <v>370.16615339686541</v>
      </c>
      <c r="E85" s="132">
        <v>0</v>
      </c>
      <c r="F85" s="189">
        <v>0</v>
      </c>
      <c r="G85" s="183">
        <f>+FEKVO_TVK!N86</f>
        <v>0</v>
      </c>
      <c r="H85" s="182">
        <f>+FEKVO_TVK!T86</f>
        <v>0</v>
      </c>
      <c r="I85" s="182">
        <f>+FEKVO_TVK!Y86</f>
        <v>0</v>
      </c>
      <c r="J85" s="112">
        <f>+FEKVO_TVK!AH86</f>
        <v>370.16615339686541</v>
      </c>
      <c r="K85" s="207">
        <f t="shared" si="8"/>
        <v>0</v>
      </c>
      <c r="L85" s="202">
        <f>+FEKVO_TELJ_ALAP!W87</f>
        <v>0</v>
      </c>
      <c r="M85" s="188">
        <f>+FEKVO_TELJ_ALAP!AC87</f>
        <v>0</v>
      </c>
      <c r="N85" s="188">
        <f>+FEKVO_TELJ_ALAP!AJ87</f>
        <v>0</v>
      </c>
      <c r="O85" s="112">
        <f>+FEKVO_TELJ_ALAP!AR87</f>
        <v>370.16615339686541</v>
      </c>
      <c r="P85" s="210">
        <f t="shared" si="9"/>
        <v>0</v>
      </c>
      <c r="Q85" s="5">
        <f t="shared" si="6"/>
        <v>0</v>
      </c>
      <c r="R85" s="205">
        <f t="shared" si="7"/>
        <v>0</v>
      </c>
    </row>
    <row r="86" spans="1:18">
      <c r="A86" s="37" t="s">
        <v>184</v>
      </c>
      <c r="B86" s="3" t="s">
        <v>191</v>
      </c>
      <c r="C86" s="2" t="s">
        <v>192</v>
      </c>
      <c r="D86" s="52">
        <v>375.32759055974464</v>
      </c>
      <c r="E86" s="132">
        <v>4884.4836087609501</v>
      </c>
      <c r="F86" s="189">
        <v>4894.3134200000004</v>
      </c>
      <c r="G86" s="183">
        <f>+FEKVO_TVK!N87</f>
        <v>195.379344350438</v>
      </c>
      <c r="H86" s="182">
        <f>+FEKVO_TVK!T87</f>
        <v>0</v>
      </c>
      <c r="I86" s="182">
        <f>+FEKVO_TVK!Y87</f>
        <v>37.759799999999998</v>
      </c>
      <c r="J86" s="112">
        <f>+FEKVO_TVK!AH87</f>
        <v>5492.9503436711329</v>
      </c>
      <c r="K86" s="207">
        <f t="shared" si="8"/>
        <v>1.1223127479382251</v>
      </c>
      <c r="L86" s="202">
        <f>+FEKVO_TELJ_ALAP!W88</f>
        <v>195.77253680000004</v>
      </c>
      <c r="M86" s="188">
        <f>+FEKVO_TELJ_ALAP!AC88</f>
        <v>0</v>
      </c>
      <c r="N86" s="188">
        <f>+FEKVO_TELJ_ALAP!AJ88</f>
        <v>37.759799999999998</v>
      </c>
      <c r="O86" s="112">
        <f>+FEKVO_TELJ_ALAP!AR88</f>
        <v>5493.3435361206948</v>
      </c>
      <c r="P86" s="210">
        <f t="shared" si="9"/>
        <v>1.1223930845280223</v>
      </c>
      <c r="Q86" s="5">
        <f t="shared" si="6"/>
        <v>0.39319244956186594</v>
      </c>
      <c r="R86" s="205">
        <f t="shared" si="7"/>
        <v>7.1581286005050892E-5</v>
      </c>
    </row>
    <row r="87" spans="1:18">
      <c r="A87" s="37" t="s">
        <v>193</v>
      </c>
      <c r="B87" s="3" t="s">
        <v>194</v>
      </c>
      <c r="C87" s="2" t="s">
        <v>195</v>
      </c>
      <c r="D87" s="52">
        <v>0</v>
      </c>
      <c r="E87" s="132">
        <v>2368.1679000459321</v>
      </c>
      <c r="F87" s="189">
        <v>2120.8992499999999</v>
      </c>
      <c r="G87" s="183">
        <f>+FEKVO_TVK!N88</f>
        <v>118.40839500229661</v>
      </c>
      <c r="H87" s="182">
        <f>+FEKVO_TVK!T88</f>
        <v>0</v>
      </c>
      <c r="I87" s="182">
        <f>+FEKVO_TVK!Y88</f>
        <v>43.780382000000003</v>
      </c>
      <c r="J87" s="112">
        <f>+FEKVO_TVK!AH88</f>
        <v>2530.3566770482284</v>
      </c>
      <c r="K87" s="207">
        <f t="shared" si="8"/>
        <v>1.1930584053194553</v>
      </c>
      <c r="L87" s="202">
        <f>+FEKVO_TELJ_ALAP!W89</f>
        <v>106.0449625</v>
      </c>
      <c r="M87" s="188">
        <f>+FEKVO_TELJ_ALAP!AC89</f>
        <v>0</v>
      </c>
      <c r="N87" s="188">
        <f>+FEKVO_TELJ_ALAP!AJ89</f>
        <v>43.780382000000003</v>
      </c>
      <c r="O87" s="112">
        <f>+FEKVO_TELJ_ALAP!AR89</f>
        <v>2517.9932445459322</v>
      </c>
      <c r="P87" s="210">
        <f t="shared" si="9"/>
        <v>1.1872290701908317</v>
      </c>
      <c r="Q87" s="5">
        <f t="shared" si="6"/>
        <v>-12.363432502296291</v>
      </c>
      <c r="R87" s="205">
        <f t="shared" si="7"/>
        <v>-4.8860433844918555E-3</v>
      </c>
    </row>
    <row r="88" spans="1:18">
      <c r="A88" s="37" t="s">
        <v>193</v>
      </c>
      <c r="B88" s="3" t="s">
        <v>196</v>
      </c>
      <c r="C88" s="2" t="s">
        <v>197</v>
      </c>
      <c r="D88" s="52">
        <v>456.65301181470409</v>
      </c>
      <c r="E88" s="132">
        <v>0</v>
      </c>
      <c r="F88" s="189">
        <v>0</v>
      </c>
      <c r="G88" s="183">
        <f>+FEKVO_TVK!N89</f>
        <v>0</v>
      </c>
      <c r="H88" s="182">
        <f>+FEKVO_TVK!T89</f>
        <v>0</v>
      </c>
      <c r="I88" s="182">
        <f>+FEKVO_TVK!Y89</f>
        <v>0</v>
      </c>
      <c r="J88" s="112">
        <f>+FEKVO_TVK!AH89</f>
        <v>456.65301181470409</v>
      </c>
      <c r="K88" s="207">
        <f t="shared" si="8"/>
        <v>0</v>
      </c>
      <c r="L88" s="202">
        <f>+FEKVO_TELJ_ALAP!W90</f>
        <v>0</v>
      </c>
      <c r="M88" s="188">
        <f>+FEKVO_TELJ_ALAP!AC90</f>
        <v>0</v>
      </c>
      <c r="N88" s="188">
        <f>+FEKVO_TELJ_ALAP!AJ90</f>
        <v>0</v>
      </c>
      <c r="O88" s="112">
        <f>+FEKVO_TELJ_ALAP!AR90</f>
        <v>456.65301181470409</v>
      </c>
      <c r="P88" s="210">
        <f t="shared" si="9"/>
        <v>0</v>
      </c>
      <c r="Q88" s="5">
        <f t="shared" si="6"/>
        <v>0</v>
      </c>
      <c r="R88" s="205">
        <f t="shared" si="7"/>
        <v>0</v>
      </c>
    </row>
    <row r="89" spans="1:18">
      <c r="A89" s="37" t="s">
        <v>193</v>
      </c>
      <c r="B89" s="3" t="s">
        <v>200</v>
      </c>
      <c r="C89" s="2" t="s">
        <v>201</v>
      </c>
      <c r="D89" s="52">
        <v>0</v>
      </c>
      <c r="E89" s="132">
        <v>38917.475131300722</v>
      </c>
      <c r="F89" s="189">
        <v>41867.999729999996</v>
      </c>
      <c r="G89" s="183">
        <f>+FEKVO_TVK!N90</f>
        <v>389.17475131300722</v>
      </c>
      <c r="H89" s="182">
        <f>+FEKVO_TVK!T90</f>
        <v>1180.3589106778707</v>
      </c>
      <c r="I89" s="182">
        <f>+FEKVO_TVK!Y90</f>
        <v>559.33610399999998</v>
      </c>
      <c r="J89" s="112">
        <f>+FEKVO_TVK!AH90</f>
        <v>41046.344897291601</v>
      </c>
      <c r="K89" s="207">
        <f t="shared" si="8"/>
        <v>0.98037511134978705</v>
      </c>
      <c r="L89" s="202">
        <f>+FEKVO_TELJ_ALAP!W91</f>
        <v>418.67999729999997</v>
      </c>
      <c r="M89" s="188">
        <f>+FEKVO_TELJ_ALAP!AC91</f>
        <v>1113.2749052706911</v>
      </c>
      <c r="N89" s="188">
        <f>+FEKVO_TELJ_ALAP!AJ91</f>
        <v>559.33610399999998</v>
      </c>
      <c r="O89" s="112">
        <f>+FEKVO_TELJ_ALAP!AR91</f>
        <v>41008.766137871418</v>
      </c>
      <c r="P89" s="210">
        <f t="shared" si="9"/>
        <v>0.97947755809521264</v>
      </c>
      <c r="Q89" s="5">
        <f t="shared" si="6"/>
        <v>-37.578759420182905</v>
      </c>
      <c r="R89" s="205">
        <f t="shared" si="7"/>
        <v>-9.1552023728822928E-4</v>
      </c>
    </row>
    <row r="90" spans="1:18">
      <c r="A90" s="37" t="s">
        <v>193</v>
      </c>
      <c r="B90" s="3" t="s">
        <v>198</v>
      </c>
      <c r="C90" s="187" t="s">
        <v>199</v>
      </c>
      <c r="D90" s="52">
        <v>0</v>
      </c>
      <c r="E90" s="132">
        <v>2214.2934126032378</v>
      </c>
      <c r="F90" s="189">
        <v>2234.7402400000001</v>
      </c>
      <c r="G90" s="183">
        <f>+FEKVO_TVK!N91</f>
        <v>88.571736504129518</v>
      </c>
      <c r="H90" s="182">
        <f>+FEKVO_TVK!T91</f>
        <v>0</v>
      </c>
      <c r="I90" s="182">
        <f>+FEKVO_TVK!Y91</f>
        <v>49.829072000000004</v>
      </c>
      <c r="J90" s="112">
        <f>+FEKVO_TVK!AH91</f>
        <v>2352.6942211073674</v>
      </c>
      <c r="K90" s="207">
        <f t="shared" si="8"/>
        <v>1.0527819649890795</v>
      </c>
      <c r="L90" s="202">
        <f>+FEKVO_TELJ_ALAP!W92</f>
        <v>89.3896096</v>
      </c>
      <c r="M90" s="188">
        <f>+FEKVO_TELJ_ALAP!AC92</f>
        <v>0</v>
      </c>
      <c r="N90" s="188">
        <f>+FEKVO_TELJ_ALAP!AJ92</f>
        <v>49.829072000000004</v>
      </c>
      <c r="O90" s="112">
        <f>+FEKVO_TELJ_ALAP!AR92</f>
        <v>2353.5120942032377</v>
      </c>
      <c r="P90" s="210">
        <f t="shared" si="9"/>
        <v>1.053147946270139</v>
      </c>
      <c r="Q90" s="5">
        <f t="shared" si="6"/>
        <v>0.81787309587025447</v>
      </c>
      <c r="R90" s="205">
        <f t="shared" si="7"/>
        <v>3.4763255187718252E-4</v>
      </c>
    </row>
    <row r="91" spans="1:18">
      <c r="A91" s="37" t="s">
        <v>202</v>
      </c>
      <c r="B91" s="3" t="s">
        <v>203</v>
      </c>
      <c r="C91" s="2" t="s">
        <v>204</v>
      </c>
      <c r="D91" s="52">
        <v>477.16919319583593</v>
      </c>
      <c r="E91" s="132">
        <v>8372.875972840151</v>
      </c>
      <c r="F91" s="189">
        <v>8546.4930899999999</v>
      </c>
      <c r="G91" s="183">
        <f>+FEKVO_TVK!N92</f>
        <v>0</v>
      </c>
      <c r="H91" s="182">
        <f>+FEKVO_TVK!T92</f>
        <v>0</v>
      </c>
      <c r="I91" s="182">
        <f>+FEKVO_TVK!Y92</f>
        <v>104.37440200000002</v>
      </c>
      <c r="J91" s="112">
        <f>+FEKVO_TVK!AH92</f>
        <v>8954.4195680359862</v>
      </c>
      <c r="K91" s="207">
        <f t="shared" si="8"/>
        <v>1.047730276470157</v>
      </c>
      <c r="L91" s="202">
        <f>+FEKVO_TELJ_ALAP!W93</f>
        <v>0</v>
      </c>
      <c r="M91" s="188">
        <f>+FEKVO_TELJ_ALAP!AC93</f>
        <v>0</v>
      </c>
      <c r="N91" s="188">
        <f>+FEKVO_TELJ_ALAP!AJ93</f>
        <v>104.37440200000002</v>
      </c>
      <c r="O91" s="112">
        <f>+FEKVO_TELJ_ALAP!AR93</f>
        <v>8954.4195680359862</v>
      </c>
      <c r="P91" s="210">
        <f t="shared" si="9"/>
        <v>1.047730276470157</v>
      </c>
      <c r="Q91" s="5">
        <f t="shared" si="6"/>
        <v>0</v>
      </c>
      <c r="R91" s="205">
        <f t="shared" si="7"/>
        <v>0</v>
      </c>
    </row>
    <row r="92" spans="1:18">
      <c r="A92" s="37" t="s">
        <v>202</v>
      </c>
      <c r="B92" s="3" t="s">
        <v>205</v>
      </c>
      <c r="C92" s="2" t="s">
        <v>206</v>
      </c>
      <c r="D92" s="52">
        <v>0</v>
      </c>
      <c r="E92" s="132">
        <v>5244.114474650215</v>
      </c>
      <c r="F92" s="189">
        <v>5399.7894599999991</v>
      </c>
      <c r="G92" s="183">
        <f>+FEKVO_TVK!N93</f>
        <v>262.20572373251076</v>
      </c>
      <c r="H92" s="182">
        <f>+FEKVO_TVK!T93</f>
        <v>0</v>
      </c>
      <c r="I92" s="182">
        <f>+FEKVO_TVK!Y93</f>
        <v>138.27524600000001</v>
      </c>
      <c r="J92" s="112">
        <f>+FEKVO_TVK!AH93</f>
        <v>5644.5954443827259</v>
      </c>
      <c r="K92" s="207">
        <f t="shared" si="8"/>
        <v>1.0453362091607785</v>
      </c>
      <c r="L92" s="202">
        <f>+FEKVO_TELJ_ALAP!W94</f>
        <v>269.98947299999998</v>
      </c>
      <c r="M92" s="188">
        <f>+FEKVO_TELJ_ALAP!AC94</f>
        <v>0</v>
      </c>
      <c r="N92" s="188">
        <f>+FEKVO_TELJ_ALAP!AJ94</f>
        <v>138.27524600000001</v>
      </c>
      <c r="O92" s="112">
        <f>+FEKVO_TELJ_ALAP!AR94</f>
        <v>5652.3791936502148</v>
      </c>
      <c r="P92" s="210">
        <f t="shared" si="9"/>
        <v>1.0467777004124557</v>
      </c>
      <c r="Q92" s="5">
        <f t="shared" si="6"/>
        <v>7.783749267488929</v>
      </c>
      <c r="R92" s="205">
        <f t="shared" si="7"/>
        <v>1.3789738067473026E-3</v>
      </c>
    </row>
    <row r="93" spans="1:18">
      <c r="A93" s="37" t="s">
        <v>202</v>
      </c>
      <c r="B93" s="3" t="s">
        <v>207</v>
      </c>
      <c r="C93" s="2" t="s">
        <v>208</v>
      </c>
      <c r="D93" s="52">
        <v>0</v>
      </c>
      <c r="E93" s="132">
        <v>2592.18123403035</v>
      </c>
      <c r="F93" s="189">
        <v>2798.7548600000005</v>
      </c>
      <c r="G93" s="183">
        <f>+FEKVO_TVK!N94</f>
        <v>103.687249361214</v>
      </c>
      <c r="H93" s="182">
        <f>+FEKVO_TVK!T94</f>
        <v>78.620316640706477</v>
      </c>
      <c r="I93" s="182">
        <f>+FEKVO_TVK!Y94</f>
        <v>0</v>
      </c>
      <c r="J93" s="112">
        <f>+FEKVO_TVK!AH94</f>
        <v>2774.4888000322703</v>
      </c>
      <c r="K93" s="207">
        <f t="shared" si="8"/>
        <v>0.99132969438855034</v>
      </c>
      <c r="L93" s="202">
        <f>+FEKVO_TELJ_ALAP!W95</f>
        <v>111.95019440000002</v>
      </c>
      <c r="M93" s="188">
        <f>+FEKVO_TELJ_ALAP!AC95</f>
        <v>74.419212088840496</v>
      </c>
      <c r="N93" s="188">
        <f>+FEKVO_TELJ_ALAP!AJ95</f>
        <v>0</v>
      </c>
      <c r="O93" s="112">
        <f>+FEKVO_TELJ_ALAP!AR95</f>
        <v>2778.5506405191904</v>
      </c>
      <c r="P93" s="210">
        <f t="shared" si="9"/>
        <v>0.99278099708925205</v>
      </c>
      <c r="Q93" s="5">
        <f t="shared" si="6"/>
        <v>4.0618404869201186</v>
      </c>
      <c r="R93" s="205">
        <f t="shared" si="7"/>
        <v>1.4639959933782666E-3</v>
      </c>
    </row>
    <row r="94" spans="1:18">
      <c r="A94" s="37" t="s">
        <v>202</v>
      </c>
      <c r="B94" s="3" t="s">
        <v>209</v>
      </c>
      <c r="C94" s="2" t="s">
        <v>210</v>
      </c>
      <c r="D94" s="52">
        <v>343.63401997125641</v>
      </c>
      <c r="E94" s="132">
        <v>0</v>
      </c>
      <c r="F94" s="189">
        <v>0</v>
      </c>
      <c r="G94" s="183">
        <f>+FEKVO_TVK!N95</f>
        <v>0</v>
      </c>
      <c r="H94" s="182">
        <f>+FEKVO_TVK!T95</f>
        <v>0</v>
      </c>
      <c r="I94" s="182">
        <f>+FEKVO_TVK!Y95</f>
        <v>0</v>
      </c>
      <c r="J94" s="112">
        <f>+FEKVO_TVK!AH95</f>
        <v>343.63401997125641</v>
      </c>
      <c r="K94" s="207">
        <f t="shared" si="8"/>
        <v>0</v>
      </c>
      <c r="L94" s="202">
        <f>+FEKVO_TELJ_ALAP!W96</f>
        <v>0</v>
      </c>
      <c r="M94" s="188">
        <f>+FEKVO_TELJ_ALAP!AC96</f>
        <v>0</v>
      </c>
      <c r="N94" s="188">
        <f>+FEKVO_TELJ_ALAP!AJ96</f>
        <v>0</v>
      </c>
      <c r="O94" s="112">
        <f>+FEKVO_TELJ_ALAP!AR96</f>
        <v>343.63401997125641</v>
      </c>
      <c r="P94" s="210">
        <f t="shared" si="9"/>
        <v>0</v>
      </c>
      <c r="Q94" s="5">
        <f t="shared" si="6"/>
        <v>0</v>
      </c>
      <c r="R94" s="205">
        <f t="shared" si="7"/>
        <v>0</v>
      </c>
    </row>
    <row r="95" spans="1:18">
      <c r="A95" s="37" t="s">
        <v>202</v>
      </c>
      <c r="B95" s="3" t="s">
        <v>211</v>
      </c>
      <c r="C95" s="2" t="s">
        <v>212</v>
      </c>
      <c r="D95" s="52">
        <v>0</v>
      </c>
      <c r="E95" s="132">
        <v>5579.4535443395371</v>
      </c>
      <c r="F95" s="189">
        <v>5801.7656700000007</v>
      </c>
      <c r="G95" s="183">
        <f>+FEKVO_TVK!N96</f>
        <v>55.794535443395375</v>
      </c>
      <c r="H95" s="182">
        <f>+FEKVO_TVK!T96</f>
        <v>169.22366329149597</v>
      </c>
      <c r="I95" s="182">
        <f>+FEKVO_TVK!Y96</f>
        <v>164.57721600000002</v>
      </c>
      <c r="J95" s="112">
        <f>+FEKVO_TVK!AH96</f>
        <v>5969.0489590744273</v>
      </c>
      <c r="K95" s="207">
        <f t="shared" si="8"/>
        <v>1.0288331688298653</v>
      </c>
      <c r="L95" s="202">
        <f>+FEKVO_TELJ_ALAP!W97</f>
        <v>58.017656700000011</v>
      </c>
      <c r="M95" s="188">
        <f>+FEKVO_TELJ_ALAP!AC97</f>
        <v>154.26961326848175</v>
      </c>
      <c r="N95" s="188">
        <f>+FEKVO_TELJ_ALAP!AJ97</f>
        <v>164.57721600000002</v>
      </c>
      <c r="O95" s="112">
        <f>+FEKVO_TELJ_ALAP!AR97</f>
        <v>5956.318030308018</v>
      </c>
      <c r="P95" s="210">
        <f t="shared" si="9"/>
        <v>1.0266388491191885</v>
      </c>
      <c r="Q95" s="5">
        <f t="shared" si="6"/>
        <v>-12.730928766409306</v>
      </c>
      <c r="R95" s="205">
        <f t="shared" si="7"/>
        <v>-2.1328236463959895E-3</v>
      </c>
    </row>
    <row r="96" spans="1:18">
      <c r="A96" s="37" t="s">
        <v>202</v>
      </c>
      <c r="B96" s="3" t="s">
        <v>213</v>
      </c>
      <c r="C96" s="2" t="s">
        <v>214</v>
      </c>
      <c r="D96" s="52">
        <v>0</v>
      </c>
      <c r="E96" s="132">
        <v>961.62652713017258</v>
      </c>
      <c r="F96" s="189">
        <v>1532.9216100000001</v>
      </c>
      <c r="G96" s="183">
        <f>+FEKVO_TVK!N97</f>
        <v>19.232530542603453</v>
      </c>
      <c r="H96" s="182">
        <f>+FEKVO_TVK!T97</f>
        <v>0</v>
      </c>
      <c r="I96" s="182">
        <f>+FEKVO_TVK!Y97</f>
        <v>0</v>
      </c>
      <c r="J96" s="112">
        <f>+FEKVO_TVK!AH97</f>
        <v>982.62652713017258</v>
      </c>
      <c r="K96" s="207">
        <f t="shared" si="8"/>
        <v>0.64101550967774046</v>
      </c>
      <c r="L96" s="202">
        <f>+FEKVO_TELJ_ALAP!W98</f>
        <v>30.6584322</v>
      </c>
      <c r="M96" s="188">
        <f>+FEKVO_TELJ_ALAP!AC98</f>
        <v>0</v>
      </c>
      <c r="N96" s="188">
        <f>+FEKVO_TELJ_ALAP!AJ98</f>
        <v>0</v>
      </c>
      <c r="O96" s="112">
        <f>+FEKVO_TELJ_ALAP!AR98</f>
        <v>992.28495933017257</v>
      </c>
      <c r="P96" s="210">
        <f t="shared" si="9"/>
        <v>0.6473161790250791</v>
      </c>
      <c r="Q96" s="5">
        <f t="shared" si="6"/>
        <v>9.6584321999999929</v>
      </c>
      <c r="R96" s="205">
        <f t="shared" si="7"/>
        <v>9.8291995313907303E-3</v>
      </c>
    </row>
    <row r="97" spans="1:18">
      <c r="A97" s="37" t="s">
        <v>202</v>
      </c>
      <c r="B97" s="3" t="s">
        <v>215</v>
      </c>
      <c r="C97" s="2" t="s">
        <v>216</v>
      </c>
      <c r="D97" s="52">
        <v>578.58068947981189</v>
      </c>
      <c r="E97" s="132">
        <v>0</v>
      </c>
      <c r="F97" s="189">
        <v>0</v>
      </c>
      <c r="G97" s="183">
        <f>+FEKVO_TVK!N98</f>
        <v>0</v>
      </c>
      <c r="H97" s="182">
        <f>+FEKVO_TVK!T98</f>
        <v>0</v>
      </c>
      <c r="I97" s="182">
        <f>+FEKVO_TVK!Y98</f>
        <v>0</v>
      </c>
      <c r="J97" s="112">
        <f>+FEKVO_TVK!AH98</f>
        <v>578.58068947981189</v>
      </c>
      <c r="K97" s="207">
        <f t="shared" si="8"/>
        <v>0</v>
      </c>
      <c r="L97" s="202">
        <f>+FEKVO_TELJ_ALAP!W99</f>
        <v>0</v>
      </c>
      <c r="M97" s="188">
        <f>+FEKVO_TELJ_ALAP!AC99</f>
        <v>0</v>
      </c>
      <c r="N97" s="188">
        <f>+FEKVO_TELJ_ALAP!AJ99</f>
        <v>0</v>
      </c>
      <c r="O97" s="112">
        <f>+FEKVO_TELJ_ALAP!AR99</f>
        <v>578.58068947981189</v>
      </c>
      <c r="P97" s="210">
        <f t="shared" si="9"/>
        <v>0</v>
      </c>
      <c r="Q97" s="5">
        <f t="shared" si="6"/>
        <v>0</v>
      </c>
      <c r="R97" s="205">
        <f t="shared" si="7"/>
        <v>0</v>
      </c>
    </row>
    <row r="98" spans="1:18">
      <c r="A98" s="37" t="s">
        <v>202</v>
      </c>
      <c r="B98" s="3" t="s">
        <v>219</v>
      </c>
      <c r="C98" s="2" t="s">
        <v>220</v>
      </c>
      <c r="D98" s="52">
        <v>0</v>
      </c>
      <c r="E98" s="132">
        <v>27521.575138308603</v>
      </c>
      <c r="F98" s="189">
        <v>29041.344819999998</v>
      </c>
      <c r="G98" s="183">
        <f>+FEKVO_TVK!N99</f>
        <v>0</v>
      </c>
      <c r="H98" s="182">
        <f>+FEKVO_TVK!T99</f>
        <v>834.72363869427022</v>
      </c>
      <c r="I98" s="182">
        <f>+FEKVO_TVK!Y99</f>
        <v>417.89746800000006</v>
      </c>
      <c r="J98" s="112">
        <f>+FEKVO_TVK!AH99</f>
        <v>28774.196245002873</v>
      </c>
      <c r="K98" s="207">
        <f t="shared" si="8"/>
        <v>0.99080109489925727</v>
      </c>
      <c r="L98" s="202">
        <f>+FEKVO_TELJ_ALAP!W100</f>
        <v>0</v>
      </c>
      <c r="M98" s="188">
        <f>+FEKVO_TELJ_ALAP!AC100</f>
        <v>772.21268300172926</v>
      </c>
      <c r="N98" s="188">
        <f>+FEKVO_TELJ_ALAP!AJ100</f>
        <v>417.89746800000006</v>
      </c>
      <c r="O98" s="112">
        <f>+FEKVO_TELJ_ALAP!AR100</f>
        <v>28711.685289310331</v>
      </c>
      <c r="P98" s="210">
        <f t="shared" si="9"/>
        <v>0.98864861346012323</v>
      </c>
      <c r="Q98" s="5">
        <f t="shared" si="6"/>
        <v>-62.510955692541756</v>
      </c>
      <c r="R98" s="205">
        <f t="shared" si="7"/>
        <v>-2.172465745360232E-3</v>
      </c>
    </row>
    <row r="99" spans="1:18">
      <c r="A99" s="37" t="s">
        <v>202</v>
      </c>
      <c r="B99" s="3" t="s">
        <v>217</v>
      </c>
      <c r="C99" s="2" t="s">
        <v>218</v>
      </c>
      <c r="D99" s="52">
        <v>161.92378526209137</v>
      </c>
      <c r="E99" s="132">
        <v>2321.964601981806</v>
      </c>
      <c r="F99" s="189">
        <v>2541.6382300000005</v>
      </c>
      <c r="G99" s="183">
        <f>+FEKVO_TVK!N100</f>
        <v>92.878584079272244</v>
      </c>
      <c r="H99" s="182">
        <f>+FEKVO_TVK!T100</f>
        <v>0</v>
      </c>
      <c r="I99" s="182">
        <f>+FEKVO_TVK!Y100</f>
        <v>20.840040000000002</v>
      </c>
      <c r="J99" s="112">
        <f>+FEKVO_TVK!AH100</f>
        <v>2597.6070113231694</v>
      </c>
      <c r="K99" s="207">
        <f t="shared" si="8"/>
        <v>1.022020750499637</v>
      </c>
      <c r="L99" s="202">
        <f>+FEKVO_TELJ_ALAP!W101</f>
        <v>101.66552920000002</v>
      </c>
      <c r="M99" s="188">
        <f>+FEKVO_TELJ_ALAP!AC101</f>
        <v>0</v>
      </c>
      <c r="N99" s="188">
        <f>+FEKVO_TELJ_ALAP!AJ101</f>
        <v>20.840040000000002</v>
      </c>
      <c r="O99" s="112">
        <f>+FEKVO_TELJ_ALAP!AR101</f>
        <v>2606.3939564438974</v>
      </c>
      <c r="P99" s="210">
        <f t="shared" si="9"/>
        <v>1.0254779479154659</v>
      </c>
      <c r="Q99" s="5">
        <f t="shared" ref="Q99:Q130" si="10">+O99-J99</f>
        <v>8.7869451207279781</v>
      </c>
      <c r="R99" s="205">
        <f t="shared" ref="R99:R130" si="11">+IF(J99&lt;&gt;0,Q99/J99,0)</f>
        <v>3.382707654554752E-3</v>
      </c>
    </row>
    <row r="100" spans="1:18">
      <c r="A100" s="37" t="s">
        <v>221</v>
      </c>
      <c r="B100" s="3" t="s">
        <v>222</v>
      </c>
      <c r="C100" s="2" t="s">
        <v>223</v>
      </c>
      <c r="D100" s="52">
        <v>575.07156634654586</v>
      </c>
      <c r="E100" s="132">
        <v>3828.7658395441904</v>
      </c>
      <c r="F100" s="189">
        <v>4118.7971100000004</v>
      </c>
      <c r="G100" s="183">
        <f>+FEKVO_TVK!N101</f>
        <v>191.43829197720953</v>
      </c>
      <c r="H100" s="182">
        <f>+FEKVO_TVK!T101</f>
        <v>0</v>
      </c>
      <c r="I100" s="182">
        <f>+FEKVO_TVK!Y101</f>
        <v>21.358942000000003</v>
      </c>
      <c r="J100" s="112">
        <f>+FEKVO_TVK!AH101</f>
        <v>4616.6346398679461</v>
      </c>
      <c r="K100" s="207">
        <f t="shared" si="8"/>
        <v>1.1208696414444035</v>
      </c>
      <c r="L100" s="202">
        <f>+FEKVO_TELJ_ALAP!W102</f>
        <v>205.93985550000002</v>
      </c>
      <c r="M100" s="188">
        <f>+FEKVO_TELJ_ALAP!AC102</f>
        <v>0</v>
      </c>
      <c r="N100" s="188">
        <f>+FEKVO_TELJ_ALAP!AJ102</f>
        <v>21.358942000000003</v>
      </c>
      <c r="O100" s="112">
        <f>+FEKVO_TELJ_ALAP!AR102</f>
        <v>4631.1362033907362</v>
      </c>
      <c r="P100" s="210">
        <f t="shared" si="9"/>
        <v>1.124390466368647</v>
      </c>
      <c r="Q100" s="5">
        <f t="shared" si="10"/>
        <v>14.501563522790093</v>
      </c>
      <c r="R100" s="205">
        <f t="shared" si="11"/>
        <v>3.141154683881351E-3</v>
      </c>
    </row>
    <row r="101" spans="1:18">
      <c r="A101" s="37" t="s">
        <v>221</v>
      </c>
      <c r="B101" s="3" t="s">
        <v>224</v>
      </c>
      <c r="C101" s="2" t="s">
        <v>225</v>
      </c>
      <c r="D101" s="52">
        <v>0</v>
      </c>
      <c r="E101" s="132">
        <v>35123.590686935706</v>
      </c>
      <c r="F101" s="189">
        <v>39904.66730999999</v>
      </c>
      <c r="G101" s="183">
        <f>+FEKVO_TVK!N102</f>
        <v>702.4718137387141</v>
      </c>
      <c r="H101" s="182">
        <f>+FEKVO_TVK!T102</f>
        <v>1065.2911860919376</v>
      </c>
      <c r="I101" s="182">
        <f>+FEKVO_TVK!Y102</f>
        <v>716.7799</v>
      </c>
      <c r="J101" s="112">
        <f>+FEKVO_TVK!AH102</f>
        <v>37608.133586766366</v>
      </c>
      <c r="K101" s="207">
        <f t="shared" si="8"/>
        <v>0.94244949580977666</v>
      </c>
      <c r="L101" s="202">
        <f>+FEKVO_TELJ_ALAP!W103</f>
        <v>798.09334619999981</v>
      </c>
      <c r="M101" s="188">
        <f>+FEKVO_TELJ_ALAP!AC103</f>
        <v>1061.0696714886667</v>
      </c>
      <c r="N101" s="188">
        <f>+FEKVO_TELJ_ALAP!AJ103</f>
        <v>716.7799</v>
      </c>
      <c r="O101" s="112">
        <f>+FEKVO_TELJ_ALAP!AR103</f>
        <v>37699.533604624376</v>
      </c>
      <c r="P101" s="210">
        <f t="shared" si="9"/>
        <v>0.94473995514747688</v>
      </c>
      <c r="Q101" s="5">
        <f t="shared" si="10"/>
        <v>91.40001785800996</v>
      </c>
      <c r="R101" s="205">
        <f t="shared" si="11"/>
        <v>2.4303258136205942E-3</v>
      </c>
    </row>
    <row r="102" spans="1:18">
      <c r="A102" s="37" t="s">
        <v>221</v>
      </c>
      <c r="B102" s="3" t="s">
        <v>226</v>
      </c>
      <c r="C102" s="2" t="s">
        <v>227</v>
      </c>
      <c r="D102" s="52">
        <v>0</v>
      </c>
      <c r="E102" s="132">
        <v>14117.55318262</v>
      </c>
      <c r="F102" s="189">
        <v>15298.368820000002</v>
      </c>
      <c r="G102" s="183">
        <f>+FEKVO_TVK!N103</f>
        <v>564.7021273048</v>
      </c>
      <c r="H102" s="182">
        <f>+FEKVO_TVK!T103</f>
        <v>0</v>
      </c>
      <c r="I102" s="182">
        <f>+FEKVO_TVK!Y103</f>
        <v>366.10721400000006</v>
      </c>
      <c r="J102" s="112">
        <f>+FEKVO_TVK!AH103</f>
        <v>15048.362523924799</v>
      </c>
      <c r="K102" s="207">
        <f t="shared" si="8"/>
        <v>0.98365797693749146</v>
      </c>
      <c r="L102" s="202">
        <f>+FEKVO_TELJ_ALAP!W104</f>
        <v>611.93475280000007</v>
      </c>
      <c r="M102" s="188">
        <f>+FEKVO_TELJ_ALAP!AC104</f>
        <v>0</v>
      </c>
      <c r="N102" s="188">
        <f>+FEKVO_TELJ_ALAP!AJ104</f>
        <v>366.10721400000006</v>
      </c>
      <c r="O102" s="112">
        <f>+FEKVO_TELJ_ALAP!AR104</f>
        <v>15095.59514942</v>
      </c>
      <c r="P102" s="210">
        <f t="shared" si="9"/>
        <v>0.9867454058033357</v>
      </c>
      <c r="Q102" s="5">
        <f t="shared" si="10"/>
        <v>47.232625495200409</v>
      </c>
      <c r="R102" s="205">
        <f t="shared" si="11"/>
        <v>3.138721932044574E-3</v>
      </c>
    </row>
    <row r="103" spans="1:18">
      <c r="A103" s="37" t="s">
        <v>221</v>
      </c>
      <c r="B103" s="3" t="s">
        <v>228</v>
      </c>
      <c r="C103" s="2" t="s">
        <v>229</v>
      </c>
      <c r="D103" s="52">
        <v>0</v>
      </c>
      <c r="E103" s="132">
        <v>867.95750223421794</v>
      </c>
      <c r="F103" s="189">
        <v>937.41896000000008</v>
      </c>
      <c r="G103" s="183">
        <f>+FEKVO_TVK!N104</f>
        <v>8.6795750223421795</v>
      </c>
      <c r="H103" s="182">
        <f>+FEKVO_TVK!T104</f>
        <v>0</v>
      </c>
      <c r="I103" s="182">
        <f>+FEKVO_TVK!Y104</f>
        <v>0</v>
      </c>
      <c r="J103" s="112">
        <f>+FEKVO_TVK!AH104</f>
        <v>876.63707725656013</v>
      </c>
      <c r="K103" s="207">
        <f t="shared" si="8"/>
        <v>0.93516038683126279</v>
      </c>
      <c r="L103" s="202">
        <f>+FEKVO_TELJ_ALAP!W105</f>
        <v>9.3741896000000011</v>
      </c>
      <c r="M103" s="188">
        <f>+FEKVO_TELJ_ALAP!AC105</f>
        <v>0</v>
      </c>
      <c r="N103" s="188">
        <f>+FEKVO_TELJ_ALAP!AJ105</f>
        <v>0</v>
      </c>
      <c r="O103" s="112">
        <f>+FEKVO_TELJ_ALAP!AR105</f>
        <v>877.33169183421796</v>
      </c>
      <c r="P103" s="210">
        <f t="shared" si="9"/>
        <v>0.93590137310026023</v>
      </c>
      <c r="Q103" s="5">
        <f t="shared" si="10"/>
        <v>0.69461457765783052</v>
      </c>
      <c r="R103" s="205">
        <f t="shared" si="11"/>
        <v>7.9236276411172356E-4</v>
      </c>
    </row>
    <row r="104" spans="1:18">
      <c r="A104" s="37" t="s">
        <v>230</v>
      </c>
      <c r="B104" s="3" t="s">
        <v>231</v>
      </c>
      <c r="C104" s="2" t="s">
        <v>232</v>
      </c>
      <c r="D104" s="52">
        <v>679.04012015997705</v>
      </c>
      <c r="E104" s="132">
        <v>0</v>
      </c>
      <c r="F104" s="189">
        <v>0</v>
      </c>
      <c r="G104" s="183">
        <f>+FEKVO_TVK!N105</f>
        <v>0</v>
      </c>
      <c r="H104" s="182">
        <f>+FEKVO_TVK!T105</f>
        <v>0</v>
      </c>
      <c r="I104" s="182">
        <f>+FEKVO_TVK!Y105</f>
        <v>0</v>
      </c>
      <c r="J104" s="112">
        <f>+FEKVO_TVK!AH105</f>
        <v>679.04012015997705</v>
      </c>
      <c r="K104" s="207">
        <f t="shared" si="8"/>
        <v>0</v>
      </c>
      <c r="L104" s="202">
        <f>+FEKVO_TELJ_ALAP!W106</f>
        <v>0</v>
      </c>
      <c r="M104" s="188">
        <f>+FEKVO_TELJ_ALAP!AC106</f>
        <v>0</v>
      </c>
      <c r="N104" s="188">
        <f>+FEKVO_TELJ_ALAP!AJ106</f>
        <v>0</v>
      </c>
      <c r="O104" s="112">
        <f>+FEKVO_TELJ_ALAP!AR106</f>
        <v>679.04012015997705</v>
      </c>
      <c r="P104" s="210">
        <f t="shared" si="9"/>
        <v>0</v>
      </c>
      <c r="Q104" s="5">
        <f t="shared" si="10"/>
        <v>0</v>
      </c>
      <c r="R104" s="205">
        <f t="shared" si="11"/>
        <v>0</v>
      </c>
    </row>
    <row r="105" spans="1:18">
      <c r="A105" s="37" t="s">
        <v>230</v>
      </c>
      <c r="B105" s="3" t="s">
        <v>233</v>
      </c>
      <c r="C105" s="2" t="s">
        <v>234</v>
      </c>
      <c r="D105" s="52">
        <v>0</v>
      </c>
      <c r="E105" s="132">
        <v>5010.1463410457663</v>
      </c>
      <c r="F105" s="189">
        <v>5571.6968300000008</v>
      </c>
      <c r="G105" s="183">
        <f>+FEKVO_TVK!N106</f>
        <v>50.101463410457661</v>
      </c>
      <c r="H105" s="182">
        <f>+FEKVO_TVK!T106</f>
        <v>151.956694454136</v>
      </c>
      <c r="I105" s="182">
        <f>+FEKVO_TVK!Y106</f>
        <v>39.545888000000005</v>
      </c>
      <c r="J105" s="112">
        <f>+FEKVO_TVK!AH106</f>
        <v>5251.7503869103593</v>
      </c>
      <c r="K105" s="207">
        <f t="shared" si="8"/>
        <v>0.94257648022646601</v>
      </c>
      <c r="L105" s="202">
        <f>+FEKVO_TELJ_ALAP!W107</f>
        <v>55.716968300000005</v>
      </c>
      <c r="M105" s="188">
        <f>+FEKVO_TELJ_ALAP!AC107</f>
        <v>148.15205647789043</v>
      </c>
      <c r="N105" s="188">
        <f>+FEKVO_TELJ_ALAP!AJ107</f>
        <v>39.545888000000005</v>
      </c>
      <c r="O105" s="112">
        <f>+FEKVO_TELJ_ALAP!AR107</f>
        <v>5253.5612538236564</v>
      </c>
      <c r="P105" s="210">
        <f t="shared" si="9"/>
        <v>0.94290149197217821</v>
      </c>
      <c r="Q105" s="5">
        <f t="shared" si="10"/>
        <v>1.8108669132971045</v>
      </c>
      <c r="R105" s="205">
        <f t="shared" si="11"/>
        <v>3.4481206833641037E-4</v>
      </c>
    </row>
    <row r="106" spans="1:18">
      <c r="A106" s="37" t="s">
        <v>230</v>
      </c>
      <c r="B106" s="3" t="s">
        <v>235</v>
      </c>
      <c r="C106" s="2" t="s">
        <v>236</v>
      </c>
      <c r="D106" s="52">
        <v>0</v>
      </c>
      <c r="E106" s="132">
        <v>27443.875848747357</v>
      </c>
      <c r="F106" s="189">
        <v>29697.378530000002</v>
      </c>
      <c r="G106" s="183">
        <f>+FEKVO_TVK!N107</f>
        <v>0</v>
      </c>
      <c r="H106" s="182">
        <f>+FEKVO_TVK!T107</f>
        <v>0</v>
      </c>
      <c r="I106" s="182">
        <f>+FEKVO_TVK!Y107</f>
        <v>756.86540000000014</v>
      </c>
      <c r="J106" s="112">
        <f>+FEKVO_TVK!AH107</f>
        <v>28200.741248747356</v>
      </c>
      <c r="K106" s="207">
        <f t="shared" si="8"/>
        <v>0.94960372412195382</v>
      </c>
      <c r="L106" s="202">
        <f>+FEKVO_TELJ_ALAP!W108</f>
        <v>0</v>
      </c>
      <c r="M106" s="188">
        <f>+FEKVO_TELJ_ALAP!AC108</f>
        <v>0</v>
      </c>
      <c r="N106" s="188">
        <f>+FEKVO_TELJ_ALAP!AJ108</f>
        <v>756.86540000000014</v>
      </c>
      <c r="O106" s="112">
        <f>+FEKVO_TELJ_ALAP!AR108</f>
        <v>28200.741248747356</v>
      </c>
      <c r="P106" s="210">
        <f t="shared" si="9"/>
        <v>0.94960372412195382</v>
      </c>
      <c r="Q106" s="5">
        <f t="shared" si="10"/>
        <v>0</v>
      </c>
      <c r="R106" s="205">
        <f t="shared" si="11"/>
        <v>0</v>
      </c>
    </row>
    <row r="107" spans="1:18">
      <c r="A107" s="37" t="s">
        <v>230</v>
      </c>
      <c r="B107" s="3" t="s">
        <v>237</v>
      </c>
      <c r="C107" s="2" t="s">
        <v>238</v>
      </c>
      <c r="D107" s="52">
        <v>0</v>
      </c>
      <c r="E107" s="132">
        <v>15595.781120114591</v>
      </c>
      <c r="F107" s="189">
        <v>16784.791440000001</v>
      </c>
      <c r="G107" s="183">
        <f>+FEKVO_TVK!N108</f>
        <v>623.83124480458366</v>
      </c>
      <c r="H107" s="182">
        <f>+FEKVO_TVK!T108</f>
        <v>473.01679135148186</v>
      </c>
      <c r="I107" s="182">
        <f>+FEKVO_TVK!Y108</f>
        <v>158.59316000000001</v>
      </c>
      <c r="J107" s="112">
        <f>+FEKVO_TVK!AH108</f>
        <v>16851.222316270658</v>
      </c>
      <c r="K107" s="207">
        <f t="shared" si="8"/>
        <v>1.0039578017104427</v>
      </c>
      <c r="L107" s="202">
        <f>+FEKVO_TELJ_ALAP!W109</f>
        <v>671.39165760000003</v>
      </c>
      <c r="M107" s="188">
        <f>+FEKVO_TELJ_ALAP!AC109</f>
        <v>446.30952567253945</v>
      </c>
      <c r="N107" s="188">
        <f>+FEKVO_TELJ_ALAP!AJ109</f>
        <v>158.59316000000001</v>
      </c>
      <c r="O107" s="112">
        <f>+FEKVO_TELJ_ALAP!AR109</f>
        <v>16872.075463387129</v>
      </c>
      <c r="P107" s="210">
        <f t="shared" si="9"/>
        <v>1.0052001851616172</v>
      </c>
      <c r="Q107" s="5">
        <f t="shared" si="10"/>
        <v>20.853147116471519</v>
      </c>
      <c r="R107" s="205">
        <f t="shared" si="11"/>
        <v>1.2374857280434079E-3</v>
      </c>
    </row>
    <row r="108" spans="1:18">
      <c r="A108" s="37" t="s">
        <v>230</v>
      </c>
      <c r="B108" s="3" t="s">
        <v>239</v>
      </c>
      <c r="C108" s="2" t="s">
        <v>240</v>
      </c>
      <c r="D108" s="52">
        <v>0</v>
      </c>
      <c r="E108" s="132">
        <v>46648.047993005188</v>
      </c>
      <c r="F108" s="189">
        <v>48496.729729999999</v>
      </c>
      <c r="G108" s="183">
        <f>+FEKVO_TVK!N109</f>
        <v>1399.4414397901555</v>
      </c>
      <c r="H108" s="182">
        <f>+FEKVO_TVK!T109</f>
        <v>0</v>
      </c>
      <c r="I108" s="182">
        <f>+FEKVO_TVK!Y109</f>
        <v>429.72075800000005</v>
      </c>
      <c r="J108" s="112">
        <f>+FEKVO_TVK!AH109</f>
        <v>48477.210190795347</v>
      </c>
      <c r="K108" s="207">
        <f t="shared" si="8"/>
        <v>0.99959750813480985</v>
      </c>
      <c r="L108" s="202">
        <f>+FEKVO_TELJ_ALAP!W110</f>
        <v>1454.9018919</v>
      </c>
      <c r="M108" s="188">
        <f>+FEKVO_TELJ_ALAP!AC110</f>
        <v>0</v>
      </c>
      <c r="N108" s="188">
        <f>+FEKVO_TELJ_ALAP!AJ110</f>
        <v>429.72075800000005</v>
      </c>
      <c r="O108" s="112">
        <f>+FEKVO_TELJ_ALAP!AR110</f>
        <v>48532.670642905192</v>
      </c>
      <c r="P108" s="210">
        <f t="shared" si="9"/>
        <v>1.0007410997216779</v>
      </c>
      <c r="Q108" s="5">
        <f t="shared" si="10"/>
        <v>55.460452109844482</v>
      </c>
      <c r="R108" s="205">
        <f t="shared" si="11"/>
        <v>1.1440520585150151E-3</v>
      </c>
    </row>
    <row r="109" spans="1:18">
      <c r="A109" s="37" t="s">
        <v>230</v>
      </c>
      <c r="B109" s="3" t="s">
        <v>241</v>
      </c>
      <c r="C109" s="2" t="s">
        <v>242</v>
      </c>
      <c r="D109" s="52">
        <v>0</v>
      </c>
      <c r="E109" s="132">
        <v>24691.778508798678</v>
      </c>
      <c r="F109" s="189">
        <v>26255.70319</v>
      </c>
      <c r="G109" s="183">
        <f>+FEKVO_TVK!N110</f>
        <v>0</v>
      </c>
      <c r="H109" s="182">
        <f>+FEKVO_TVK!T110</f>
        <v>0</v>
      </c>
      <c r="I109" s="182">
        <f>+FEKVO_TVK!Y110</f>
        <v>732.96391400000005</v>
      </c>
      <c r="J109" s="112">
        <f>+FEKVO_TVK!AH110</f>
        <v>25424.742422798678</v>
      </c>
      <c r="K109" s="207">
        <f t="shared" si="8"/>
        <v>0.96835122787654726</v>
      </c>
      <c r="L109" s="202">
        <f>+FEKVO_TELJ_ALAP!W111</f>
        <v>0</v>
      </c>
      <c r="M109" s="188">
        <f>+FEKVO_TELJ_ALAP!AC111</f>
        <v>0</v>
      </c>
      <c r="N109" s="188">
        <f>+FEKVO_TELJ_ALAP!AJ111</f>
        <v>732.96391400000005</v>
      </c>
      <c r="O109" s="112">
        <f>+FEKVO_TELJ_ALAP!AR111</f>
        <v>25424.742422798678</v>
      </c>
      <c r="P109" s="210">
        <f t="shared" si="9"/>
        <v>0.96835122787654726</v>
      </c>
      <c r="Q109" s="5">
        <f t="shared" si="10"/>
        <v>0</v>
      </c>
      <c r="R109" s="205">
        <f t="shared" si="11"/>
        <v>0</v>
      </c>
    </row>
    <row r="110" spans="1:18">
      <c r="A110" s="37" t="s">
        <v>230</v>
      </c>
      <c r="B110" s="3" t="s">
        <v>243</v>
      </c>
      <c r="C110" s="2" t="s">
        <v>244</v>
      </c>
      <c r="D110" s="52">
        <v>0</v>
      </c>
      <c r="E110" s="132">
        <v>42690.864393249729</v>
      </c>
      <c r="F110" s="189">
        <v>46751.553160000003</v>
      </c>
      <c r="G110" s="183">
        <f>+FEKVO_TVK!N111</f>
        <v>426.90864393249728</v>
      </c>
      <c r="H110" s="182">
        <f>+FEKVO_TVK!T111</f>
        <v>0</v>
      </c>
      <c r="I110" s="182">
        <f>+FEKVO_TVK!Y111</f>
        <v>509.748828</v>
      </c>
      <c r="J110" s="112">
        <f>+FEKVO_TVK!AH111</f>
        <v>43807.864393249729</v>
      </c>
      <c r="K110" s="207">
        <f t="shared" si="8"/>
        <v>0.93703548721309959</v>
      </c>
      <c r="L110" s="202">
        <f>+FEKVO_TELJ_ALAP!W112</f>
        <v>467.51553160000009</v>
      </c>
      <c r="M110" s="188">
        <f>+FEKVO_TELJ_ALAP!AC112</f>
        <v>0</v>
      </c>
      <c r="N110" s="188">
        <f>+FEKVO_TELJ_ALAP!AJ112</f>
        <v>509.748828</v>
      </c>
      <c r="O110" s="112">
        <f>+FEKVO_TELJ_ALAP!AR112</f>
        <v>43807.864393249729</v>
      </c>
      <c r="P110" s="210">
        <f t="shared" si="9"/>
        <v>0.93703548721309959</v>
      </c>
      <c r="Q110" s="5">
        <f t="shared" si="10"/>
        <v>0</v>
      </c>
      <c r="R110" s="205">
        <f t="shared" si="11"/>
        <v>0</v>
      </c>
    </row>
    <row r="111" spans="1:18">
      <c r="A111" s="37" t="s">
        <v>230</v>
      </c>
      <c r="B111" s="3" t="s">
        <v>245</v>
      </c>
      <c r="C111" s="2" t="s">
        <v>246</v>
      </c>
      <c r="D111" s="52">
        <v>0</v>
      </c>
      <c r="E111" s="132">
        <v>37973.467914442946</v>
      </c>
      <c r="F111" s="189">
        <v>45894.993809999993</v>
      </c>
      <c r="G111" s="183">
        <f>+FEKVO_TVK!N112</f>
        <v>1139.2040374332882</v>
      </c>
      <c r="H111" s="182">
        <f>+FEKVO_TVK!T112</f>
        <v>0</v>
      </c>
      <c r="I111" s="182">
        <f>+FEKVO_TVK!Y112</f>
        <v>590.99352799999997</v>
      </c>
      <c r="J111" s="112">
        <f>+FEKVO_TVK!AH112</f>
        <v>42899.467914442946</v>
      </c>
      <c r="K111" s="207">
        <f t="shared" si="8"/>
        <v>0.93473087919004461</v>
      </c>
      <c r="L111" s="202">
        <f>+FEKVO_TELJ_ALAP!W113</f>
        <v>1376.8498142999997</v>
      </c>
      <c r="M111" s="188">
        <f>+FEKVO_TELJ_ALAP!AC113</f>
        <v>0</v>
      </c>
      <c r="N111" s="188">
        <f>+FEKVO_TELJ_ALAP!AJ113</f>
        <v>590.99352799999997</v>
      </c>
      <c r="O111" s="112">
        <f>+FEKVO_TELJ_ALAP!AR113</f>
        <v>42899.467914442946</v>
      </c>
      <c r="P111" s="210">
        <f t="shared" si="9"/>
        <v>0.93473087919004461</v>
      </c>
      <c r="Q111" s="5">
        <f t="shared" si="10"/>
        <v>0</v>
      </c>
      <c r="R111" s="205">
        <f t="shared" si="11"/>
        <v>0</v>
      </c>
    </row>
    <row r="112" spans="1:18">
      <c r="A112" s="37" t="s">
        <v>230</v>
      </c>
      <c r="B112" s="3" t="s">
        <v>247</v>
      </c>
      <c r="C112" s="2" t="s">
        <v>248</v>
      </c>
      <c r="D112" s="52">
        <v>354.51008309937617</v>
      </c>
      <c r="E112" s="132">
        <v>5602.5840134913988</v>
      </c>
      <c r="F112" s="189">
        <v>6767.50407</v>
      </c>
      <c r="G112" s="183">
        <f>+FEKVO_TVK!N113</f>
        <v>280.12920067456997</v>
      </c>
      <c r="H112" s="182">
        <f>+FEKVO_TVK!T113</f>
        <v>0</v>
      </c>
      <c r="I112" s="182">
        <f>+FEKVO_TVK!Y113</f>
        <v>0</v>
      </c>
      <c r="J112" s="112">
        <f>+FEKVO_TVK!AH113</f>
        <v>6237.2232972653446</v>
      </c>
      <c r="K112" s="207">
        <f t="shared" si="8"/>
        <v>0.92164308033660991</v>
      </c>
      <c r="L112" s="202">
        <f>+FEKVO_TELJ_ALAP!W114</f>
        <v>338.3752035</v>
      </c>
      <c r="M112" s="188">
        <f>+FEKVO_TELJ_ALAP!AC114</f>
        <v>0</v>
      </c>
      <c r="N112" s="188">
        <f>+FEKVO_TELJ_ALAP!AJ114</f>
        <v>0</v>
      </c>
      <c r="O112" s="112">
        <f>+FEKVO_TELJ_ALAP!AR114</f>
        <v>6295.4693000907746</v>
      </c>
      <c r="P112" s="210">
        <f t="shared" si="9"/>
        <v>0.93024979888793402</v>
      </c>
      <c r="Q112" s="5">
        <f t="shared" si="10"/>
        <v>58.246002825429969</v>
      </c>
      <c r="R112" s="205">
        <f t="shared" si="11"/>
        <v>9.3384507896273998E-3</v>
      </c>
    </row>
    <row r="113" spans="1:18">
      <c r="A113" s="37" t="s">
        <v>230</v>
      </c>
      <c r="B113" s="3" t="s">
        <v>249</v>
      </c>
      <c r="C113" s="2" t="s">
        <v>250</v>
      </c>
      <c r="D113" s="52">
        <v>0</v>
      </c>
      <c r="E113" s="132">
        <v>23202.248257931373</v>
      </c>
      <c r="F113" s="189">
        <v>25737.07431</v>
      </c>
      <c r="G113" s="183">
        <f>+FEKVO_TVK!N114</f>
        <v>696.06744773794128</v>
      </c>
      <c r="H113" s="182">
        <f>+FEKVO_TVK!T114</f>
        <v>0</v>
      </c>
      <c r="I113" s="182">
        <f>+FEKVO_TVK!Y114</f>
        <v>338.33436400000005</v>
      </c>
      <c r="J113" s="112">
        <f>+FEKVO_TVK!AH114</f>
        <v>24236.650069669311</v>
      </c>
      <c r="K113" s="207">
        <f t="shared" si="8"/>
        <v>0.94170183361720694</v>
      </c>
      <c r="L113" s="202">
        <f>+FEKVO_TELJ_ALAP!W115</f>
        <v>772.11222929999997</v>
      </c>
      <c r="M113" s="188">
        <f>+FEKVO_TELJ_ALAP!AC115</f>
        <v>0</v>
      </c>
      <c r="N113" s="188">
        <f>+FEKVO_TELJ_ALAP!AJ115</f>
        <v>338.33436400000005</v>
      </c>
      <c r="O113" s="112">
        <f>+FEKVO_TELJ_ALAP!AR115</f>
        <v>24312.694851231372</v>
      </c>
      <c r="P113" s="210">
        <f t="shared" si="9"/>
        <v>0.94465651217336721</v>
      </c>
      <c r="Q113" s="5">
        <f t="shared" si="10"/>
        <v>76.044781562060962</v>
      </c>
      <c r="R113" s="205">
        <f t="shared" si="11"/>
        <v>3.1375945662237524E-3</v>
      </c>
    </row>
    <row r="114" spans="1:18">
      <c r="A114" s="37" t="s">
        <v>230</v>
      </c>
      <c r="B114" s="3" t="s">
        <v>251</v>
      </c>
      <c r="C114" s="2" t="s">
        <v>252</v>
      </c>
      <c r="D114" s="52">
        <v>509.25174971316898</v>
      </c>
      <c r="E114" s="132">
        <v>12690.409201199955</v>
      </c>
      <c r="F114" s="189">
        <v>13709.326770000001</v>
      </c>
      <c r="G114" s="183">
        <f>+FEKVO_TVK!N115</f>
        <v>507.61636804799821</v>
      </c>
      <c r="H114" s="182">
        <f>+FEKVO_TVK!T115</f>
        <v>0</v>
      </c>
      <c r="I114" s="182">
        <f>+FEKVO_TVK!Y115</f>
        <v>41.021564000000005</v>
      </c>
      <c r="J114" s="112">
        <f>+FEKVO_TVK!AH115</f>
        <v>13748.298882961122</v>
      </c>
      <c r="K114" s="207">
        <f t="shared" si="8"/>
        <v>1.0028427444771688</v>
      </c>
      <c r="L114" s="202">
        <f>+FEKVO_TELJ_ALAP!W116</f>
        <v>548.37307080000005</v>
      </c>
      <c r="M114" s="188">
        <f>+FEKVO_TELJ_ALAP!AC116</f>
        <v>0</v>
      </c>
      <c r="N114" s="188">
        <f>+FEKVO_TELJ_ALAP!AJ116</f>
        <v>41.021564000000005</v>
      </c>
      <c r="O114" s="112">
        <f>+FEKVO_TELJ_ALAP!AR116</f>
        <v>13789.055585713124</v>
      </c>
      <c r="P114" s="210">
        <f t="shared" si="9"/>
        <v>1.0058156623626182</v>
      </c>
      <c r="Q114" s="5">
        <f t="shared" si="10"/>
        <v>40.756702752001729</v>
      </c>
      <c r="R114" s="205">
        <f t="shared" si="11"/>
        <v>2.9644905961793808E-3</v>
      </c>
    </row>
    <row r="115" spans="1:18">
      <c r="A115" s="37" t="s">
        <v>230</v>
      </c>
      <c r="B115" s="3" t="s">
        <v>253</v>
      </c>
      <c r="C115" s="2" t="s">
        <v>254</v>
      </c>
      <c r="D115" s="52">
        <v>0</v>
      </c>
      <c r="E115" s="132">
        <v>33588.275442238722</v>
      </c>
      <c r="F115" s="189">
        <v>36604.407550000004</v>
      </c>
      <c r="G115" s="183">
        <f>+FEKVO_TVK!N116</f>
        <v>0</v>
      </c>
      <c r="H115" s="182">
        <f>+FEKVO_TVK!T116</f>
        <v>0</v>
      </c>
      <c r="I115" s="182">
        <f>+FEKVO_TVK!Y116</f>
        <v>603.73534600000005</v>
      </c>
      <c r="J115" s="112">
        <f>+FEKVO_TVK!AH116</f>
        <v>34351.275442238722</v>
      </c>
      <c r="K115" s="207">
        <f t="shared" si="8"/>
        <v>0.93844642602988171</v>
      </c>
      <c r="L115" s="202">
        <f>+FEKVO_TELJ_ALAP!W117</f>
        <v>0</v>
      </c>
      <c r="M115" s="188">
        <f>+FEKVO_TELJ_ALAP!AC117</f>
        <v>0</v>
      </c>
      <c r="N115" s="188">
        <f>+FEKVO_TELJ_ALAP!AJ117</f>
        <v>603.73534600000005</v>
      </c>
      <c r="O115" s="112">
        <f>+FEKVO_TELJ_ALAP!AR117</f>
        <v>34351.275442238722</v>
      </c>
      <c r="P115" s="210">
        <f t="shared" si="9"/>
        <v>0.93844642602988171</v>
      </c>
      <c r="Q115" s="5">
        <f t="shared" si="10"/>
        <v>0</v>
      </c>
      <c r="R115" s="205">
        <f t="shared" si="11"/>
        <v>0</v>
      </c>
    </row>
    <row r="116" spans="1:18">
      <c r="A116" s="37" t="s">
        <v>230</v>
      </c>
      <c r="B116" s="3" t="s">
        <v>255</v>
      </c>
      <c r="C116" s="2" t="s">
        <v>256</v>
      </c>
      <c r="D116" s="52">
        <v>0</v>
      </c>
      <c r="E116" s="132">
        <v>28532.527614595572</v>
      </c>
      <c r="F116" s="189">
        <v>32376.575049999996</v>
      </c>
      <c r="G116" s="183">
        <f>+FEKVO_TVK!N117</f>
        <v>0</v>
      </c>
      <c r="H116" s="182">
        <f>+FEKVO_TVK!T117</f>
        <v>865.38561662658071</v>
      </c>
      <c r="I116" s="182">
        <f>+FEKVO_TVK!Y117</f>
        <v>214.792596</v>
      </c>
      <c r="J116" s="112">
        <f>+FEKVO_TVK!AH117</f>
        <v>30761.557059040017</v>
      </c>
      <c r="K116" s="207">
        <f t="shared" si="8"/>
        <v>0.95011770119396932</v>
      </c>
      <c r="L116" s="202">
        <f>+FEKVO_TELJ_ALAP!W118</f>
        <v>0</v>
      </c>
      <c r="M116" s="188">
        <f>+FEKVO_TELJ_ALAP!AC118</f>
        <v>860.89683658689967</v>
      </c>
      <c r="N116" s="188">
        <f>+FEKVO_TELJ_ALAP!AJ118</f>
        <v>214.792596</v>
      </c>
      <c r="O116" s="112">
        <f>+FEKVO_TELJ_ALAP!AR118</f>
        <v>30761.557059040017</v>
      </c>
      <c r="P116" s="210">
        <f t="shared" si="9"/>
        <v>0.95011770119396932</v>
      </c>
      <c r="Q116" s="5">
        <f t="shared" si="10"/>
        <v>0</v>
      </c>
      <c r="R116" s="205">
        <f t="shared" si="11"/>
        <v>0</v>
      </c>
    </row>
    <row r="117" spans="1:18">
      <c r="A117" s="37" t="s">
        <v>230</v>
      </c>
      <c r="B117" s="3" t="s">
        <v>257</v>
      </c>
      <c r="C117" s="2" t="s">
        <v>258</v>
      </c>
      <c r="D117" s="52">
        <v>0</v>
      </c>
      <c r="E117" s="132">
        <v>13566.0584730833</v>
      </c>
      <c r="F117" s="189">
        <v>17142.59621</v>
      </c>
      <c r="G117" s="183">
        <f>+FEKVO_TVK!N118</f>
        <v>135.66058473083299</v>
      </c>
      <c r="H117" s="182">
        <f>+FEKVO_TVK!T118</f>
        <v>411.45572644310727</v>
      </c>
      <c r="I117" s="182">
        <f>+FEKVO_TVK!Y118</f>
        <v>0</v>
      </c>
      <c r="J117" s="112">
        <f>+FEKVO_TVK!AH118</f>
        <v>14319.728388254594</v>
      </c>
      <c r="K117" s="207">
        <f t="shared" si="8"/>
        <v>0.83533020394549651</v>
      </c>
      <c r="L117" s="202">
        <f>+FEKVO_TELJ_ALAP!W119</f>
        <v>171.42596209999999</v>
      </c>
      <c r="M117" s="188">
        <f>+FEKVO_TELJ_ALAP!AC119</f>
        <v>455.82359546321368</v>
      </c>
      <c r="N117" s="188">
        <f>+FEKVO_TELJ_ALAP!AJ119</f>
        <v>0</v>
      </c>
      <c r="O117" s="112">
        <f>+FEKVO_TELJ_ALAP!AR119</f>
        <v>14319.728388254594</v>
      </c>
      <c r="P117" s="210">
        <f t="shared" si="9"/>
        <v>0.83533020394549651</v>
      </c>
      <c r="Q117" s="5">
        <f t="shared" si="10"/>
        <v>0</v>
      </c>
      <c r="R117" s="205">
        <f t="shared" si="11"/>
        <v>0</v>
      </c>
    </row>
    <row r="118" spans="1:18">
      <c r="A118" s="37" t="s">
        <v>230</v>
      </c>
      <c r="B118" s="3" t="s">
        <v>259</v>
      </c>
      <c r="C118" s="2" t="s">
        <v>260</v>
      </c>
      <c r="D118" s="52">
        <v>0</v>
      </c>
      <c r="E118" s="132">
        <v>11302.52483890208</v>
      </c>
      <c r="F118" s="189">
        <v>13695.15655</v>
      </c>
      <c r="G118" s="183">
        <f>+FEKVO_TVK!N119</f>
        <v>0</v>
      </c>
      <c r="H118" s="182">
        <f>+FEKVO_TVK!T119</f>
        <v>342.80322301859832</v>
      </c>
      <c r="I118" s="182">
        <f>+FEKVO_TVK!Y119</f>
        <v>0</v>
      </c>
      <c r="J118" s="112">
        <f>+FEKVO_TVK!AH119</f>
        <v>11645.328061920678</v>
      </c>
      <c r="K118" s="207">
        <f t="shared" si="8"/>
        <v>0.85032456689373725</v>
      </c>
      <c r="L118" s="202">
        <f>+FEKVO_TELJ_ALAP!W120</f>
        <v>0</v>
      </c>
      <c r="M118" s="188">
        <f>+FEKVO_TELJ_ALAP!AC120</f>
        <v>364.15578029021202</v>
      </c>
      <c r="N118" s="188">
        <f>+FEKVO_TELJ_ALAP!AJ120</f>
        <v>0</v>
      </c>
      <c r="O118" s="112">
        <f>+FEKVO_TELJ_ALAP!AR120</f>
        <v>11666.680619192291</v>
      </c>
      <c r="P118" s="210">
        <f t="shared" si="9"/>
        <v>0.85188369892655891</v>
      </c>
      <c r="Q118" s="5">
        <f t="shared" si="10"/>
        <v>21.352557271613477</v>
      </c>
      <c r="R118" s="205">
        <f t="shared" si="11"/>
        <v>1.8335728420940487E-3</v>
      </c>
    </row>
    <row r="119" spans="1:18">
      <c r="A119" s="37" t="s">
        <v>230</v>
      </c>
      <c r="B119" s="3" t="s">
        <v>261</v>
      </c>
      <c r="C119" s="2" t="s">
        <v>262</v>
      </c>
      <c r="D119" s="52">
        <v>0</v>
      </c>
      <c r="E119" s="132">
        <v>42306.332521221331</v>
      </c>
      <c r="F119" s="189">
        <v>44861.472400000006</v>
      </c>
      <c r="G119" s="183">
        <f>+FEKVO_TVK!N120</f>
        <v>0</v>
      </c>
      <c r="H119" s="182">
        <f>+FEKVO_TVK!T120</f>
        <v>1283.142249106528</v>
      </c>
      <c r="I119" s="182">
        <f>+FEKVO_TVK!Y120</f>
        <v>35.865302000000007</v>
      </c>
      <c r="J119" s="112">
        <f>+FEKVO_TVK!AH120</f>
        <v>45656.009254700431</v>
      </c>
      <c r="K119" s="207">
        <f t="shared" si="8"/>
        <v>1.0177108956125218</v>
      </c>
      <c r="L119" s="202">
        <f>+FEKVO_TELJ_ALAP!W121</f>
        <v>0</v>
      </c>
      <c r="M119" s="188">
        <f>+FEKVO_TELJ_ALAP!AC121</f>
        <v>1192.8716862159426</v>
      </c>
      <c r="N119" s="188">
        <f>+FEKVO_TELJ_ALAP!AJ121</f>
        <v>35.865302000000007</v>
      </c>
      <c r="O119" s="112">
        <f>+FEKVO_TELJ_ALAP!AR121</f>
        <v>45656.009254700431</v>
      </c>
      <c r="P119" s="210">
        <f t="shared" si="9"/>
        <v>1.0177108956125218</v>
      </c>
      <c r="Q119" s="5">
        <f t="shared" si="10"/>
        <v>0</v>
      </c>
      <c r="R119" s="205">
        <f t="shared" si="11"/>
        <v>0</v>
      </c>
    </row>
    <row r="120" spans="1:18">
      <c r="A120" s="37" t="s">
        <v>230</v>
      </c>
      <c r="B120" s="3" t="s">
        <v>263</v>
      </c>
      <c r="C120" s="2" t="s">
        <v>264</v>
      </c>
      <c r="D120" s="52">
        <v>0</v>
      </c>
      <c r="E120" s="132">
        <v>4229.4454689341574</v>
      </c>
      <c r="F120" s="189">
        <v>5017.72228</v>
      </c>
      <c r="G120" s="183">
        <f>+FEKVO_TVK!N121</f>
        <v>169.17781875736631</v>
      </c>
      <c r="H120" s="182">
        <f>+FEKVO_TVK!T121</f>
        <v>128.27819969408492</v>
      </c>
      <c r="I120" s="182">
        <f>+FEKVO_TVK!Y121</f>
        <v>0</v>
      </c>
      <c r="J120" s="112">
        <f>+FEKVO_TVK!AH121</f>
        <v>4526.9014873856086</v>
      </c>
      <c r="K120" s="207">
        <f t="shared" si="8"/>
        <v>0.90218255112070667</v>
      </c>
      <c r="L120" s="202">
        <f>+FEKVO_TELJ_ALAP!W122</f>
        <v>200.70889119999998</v>
      </c>
      <c r="M120" s="188">
        <f>+FEKVO_TELJ_ALAP!AC122</f>
        <v>133.42180978230451</v>
      </c>
      <c r="N120" s="188">
        <f>+FEKVO_TELJ_ALAP!AJ122</f>
        <v>0</v>
      </c>
      <c r="O120" s="112">
        <f>+FEKVO_TELJ_ALAP!AR122</f>
        <v>4563.5761699164614</v>
      </c>
      <c r="P120" s="210">
        <f t="shared" si="9"/>
        <v>0.90949158109174222</v>
      </c>
      <c r="Q120" s="5">
        <f t="shared" si="10"/>
        <v>36.674682530852806</v>
      </c>
      <c r="R120" s="205">
        <f t="shared" si="11"/>
        <v>8.1014978198770769E-3</v>
      </c>
    </row>
    <row r="121" spans="1:18">
      <c r="A121" s="37" t="s">
        <v>230</v>
      </c>
      <c r="B121" s="3" t="s">
        <v>265</v>
      </c>
      <c r="C121" s="2" t="s">
        <v>266</v>
      </c>
      <c r="D121" s="52">
        <v>0</v>
      </c>
      <c r="E121" s="132">
        <v>1603.6635228935529</v>
      </c>
      <c r="F121" s="189">
        <v>1649.8098799999998</v>
      </c>
      <c r="G121" s="183">
        <f>+FEKVO_TVK!N122</f>
        <v>80.183176144677645</v>
      </c>
      <c r="H121" s="182">
        <f>+FEKVO_TVK!T122</f>
        <v>48.638780460195932</v>
      </c>
      <c r="I121" s="182">
        <f>+FEKVO_TVK!Y122</f>
        <v>70.258482000000001</v>
      </c>
      <c r="J121" s="112">
        <f>+FEKVO_TVK!AH122</f>
        <v>1802.7439614984264</v>
      </c>
      <c r="K121" s="207">
        <f t="shared" si="8"/>
        <v>1.0926980031774489</v>
      </c>
      <c r="L121" s="202">
        <f>+FEKVO_TELJ_ALAP!W123</f>
        <v>82.490493999999998</v>
      </c>
      <c r="M121" s="188">
        <f>+FEKVO_TELJ_ALAP!AC123</f>
        <v>43.8686335558465</v>
      </c>
      <c r="N121" s="188">
        <f>+FEKVO_TELJ_ALAP!AJ123</f>
        <v>70.258482000000001</v>
      </c>
      <c r="O121" s="112">
        <f>+FEKVO_TELJ_ALAP!AR123</f>
        <v>1800.2811324493994</v>
      </c>
      <c r="P121" s="210">
        <f t="shared" si="9"/>
        <v>1.0912052075051215</v>
      </c>
      <c r="Q121" s="5">
        <f t="shared" si="10"/>
        <v>-2.4628290490270501</v>
      </c>
      <c r="R121" s="205">
        <f t="shared" si="11"/>
        <v>-1.3661557612318759E-3</v>
      </c>
    </row>
    <row r="122" spans="1:18">
      <c r="A122" s="37" t="s">
        <v>230</v>
      </c>
      <c r="B122" s="3" t="s">
        <v>267</v>
      </c>
      <c r="C122" s="2" t="s">
        <v>268</v>
      </c>
      <c r="D122" s="52">
        <v>0</v>
      </c>
      <c r="E122" s="132">
        <v>1520.3291594433365</v>
      </c>
      <c r="F122" s="189">
        <v>1521.6199099999999</v>
      </c>
      <c r="G122" s="183">
        <f>+FEKVO_TVK!N123</f>
        <v>0</v>
      </c>
      <c r="H122" s="182">
        <f>+FEKVO_TVK!T123</f>
        <v>0</v>
      </c>
      <c r="I122" s="182">
        <f>+FEKVO_TVK!Y123</f>
        <v>21.782520000000002</v>
      </c>
      <c r="J122" s="112">
        <f>+FEKVO_TVK!AH123</f>
        <v>1542.1116794433365</v>
      </c>
      <c r="K122" s="207">
        <f t="shared" si="8"/>
        <v>1.0134670749959735</v>
      </c>
      <c r="L122" s="202">
        <f>+FEKVO_TELJ_ALAP!W124</f>
        <v>0</v>
      </c>
      <c r="M122" s="188">
        <f>+FEKVO_TELJ_ALAP!AC124</f>
        <v>0</v>
      </c>
      <c r="N122" s="188">
        <f>+FEKVO_TELJ_ALAP!AJ124</f>
        <v>21.782520000000002</v>
      </c>
      <c r="O122" s="112">
        <f>+FEKVO_TELJ_ALAP!AR124</f>
        <v>1542.1116794433365</v>
      </c>
      <c r="P122" s="210">
        <f t="shared" si="9"/>
        <v>1.0134670749959735</v>
      </c>
      <c r="Q122" s="5">
        <f t="shared" si="10"/>
        <v>0</v>
      </c>
      <c r="R122" s="205">
        <f t="shared" si="11"/>
        <v>0</v>
      </c>
    </row>
    <row r="123" spans="1:18">
      <c r="A123" s="37" t="s">
        <v>230</v>
      </c>
      <c r="B123" s="3" t="s">
        <v>269</v>
      </c>
      <c r="C123" s="2" t="s">
        <v>270</v>
      </c>
      <c r="D123" s="52">
        <v>673.71911874677721</v>
      </c>
      <c r="E123" s="132">
        <v>123944.38129158926</v>
      </c>
      <c r="F123" s="189">
        <v>139867.12961000003</v>
      </c>
      <c r="G123" s="183">
        <f>+FEKVO_TVK!N124</f>
        <v>3718.3314387476776</v>
      </c>
      <c r="H123" s="182">
        <f>+FEKVO_TVK!T124</f>
        <v>3759.2072556710405</v>
      </c>
      <c r="I123" s="182">
        <f>+FEKVO_TVK!Y124</f>
        <v>2035.4481779999999</v>
      </c>
      <c r="J123" s="112">
        <f>+FEKVO_TVK!AH124</f>
        <v>134131.08728275474</v>
      </c>
      <c r="K123" s="207">
        <f t="shared" si="8"/>
        <v>0.95898934693777271</v>
      </c>
      <c r="L123" s="202">
        <f>+FEKVO_TELJ_ALAP!W125</f>
        <v>4196.0138883000009</v>
      </c>
      <c r="M123" s="188">
        <f>+FEKVO_TELJ_ALAP!AC125</f>
        <v>3719.0829863191143</v>
      </c>
      <c r="N123" s="188">
        <f>+FEKVO_TELJ_ALAP!AJ125</f>
        <v>2035.4481779999999</v>
      </c>
      <c r="O123" s="112">
        <f>+FEKVO_TELJ_ALAP!AR125</f>
        <v>134568.64546295514</v>
      </c>
      <c r="P123" s="210">
        <f t="shared" si="9"/>
        <v>0.96211773157982883</v>
      </c>
      <c r="Q123" s="5">
        <f t="shared" si="10"/>
        <v>437.55818020040169</v>
      </c>
      <c r="R123" s="205">
        <f t="shared" si="11"/>
        <v>3.2621682942001965E-3</v>
      </c>
    </row>
    <row r="124" spans="1:18">
      <c r="A124" s="37" t="s">
        <v>230</v>
      </c>
      <c r="B124" s="3" t="s">
        <v>271</v>
      </c>
      <c r="C124" s="2" t="s">
        <v>272</v>
      </c>
      <c r="D124" s="52">
        <v>0</v>
      </c>
      <c r="E124" s="132">
        <v>753.6871955903755</v>
      </c>
      <c r="F124" s="189">
        <v>1003.0151599999999</v>
      </c>
      <c r="G124" s="183">
        <f>+FEKVO_TVK!N125</f>
        <v>0</v>
      </c>
      <c r="H124" s="182">
        <f>+FEKVO_TVK!T125</f>
        <v>22.859175580571158</v>
      </c>
      <c r="I124" s="182">
        <f>+FEKVO_TVK!Y125</f>
        <v>0</v>
      </c>
      <c r="J124" s="112">
        <f>+FEKVO_TVK!AH125</f>
        <v>776.5463711709466</v>
      </c>
      <c r="K124" s="207">
        <f t="shared" si="8"/>
        <v>0.77421199812268704</v>
      </c>
      <c r="L124" s="202">
        <f>+FEKVO_TELJ_ALAP!W126</f>
        <v>0</v>
      </c>
      <c r="M124" s="188">
        <f>+FEKVO_TELJ_ALAP!AC126</f>
        <v>26.670287915234663</v>
      </c>
      <c r="N124" s="188">
        <f>+FEKVO_TELJ_ALAP!AJ126</f>
        <v>0</v>
      </c>
      <c r="O124" s="112">
        <f>+FEKVO_TELJ_ALAP!AR126</f>
        <v>780.35748350561016</v>
      </c>
      <c r="P124" s="210">
        <f t="shared" si="9"/>
        <v>0.77801165388727545</v>
      </c>
      <c r="Q124" s="5">
        <f t="shared" si="10"/>
        <v>3.8111123346635623</v>
      </c>
      <c r="R124" s="205">
        <f t="shared" si="11"/>
        <v>4.9077717392675777E-3</v>
      </c>
    </row>
    <row r="125" spans="1:18">
      <c r="A125" s="37" t="s">
        <v>230</v>
      </c>
      <c r="B125" s="3" t="s">
        <v>273</v>
      </c>
      <c r="C125" s="2" t="s">
        <v>274</v>
      </c>
      <c r="D125" s="52">
        <v>0</v>
      </c>
      <c r="E125" s="132">
        <v>929.14841266813971</v>
      </c>
      <c r="F125" s="189">
        <v>974.07429999999999</v>
      </c>
      <c r="G125" s="183">
        <f>+FEKVO_TVK!N126</f>
        <v>46.45742063340699</v>
      </c>
      <c r="H125" s="182">
        <f>+FEKVO_TVK!T126</f>
        <v>28.180877729988094</v>
      </c>
      <c r="I125" s="182">
        <f>+FEKVO_TVK!Y126</f>
        <v>0</v>
      </c>
      <c r="J125" s="112">
        <f>+FEKVO_TVK!AH126</f>
        <v>1003.7867110315348</v>
      </c>
      <c r="K125" s="207">
        <f t="shared" si="8"/>
        <v>1.0305032285848572</v>
      </c>
      <c r="L125" s="202">
        <f>+FEKVO_TELJ_ALAP!W127</f>
        <v>48.703715000000003</v>
      </c>
      <c r="M125" s="188">
        <f>+FEKVO_TELJ_ALAP!AC127</f>
        <v>25.900747135098801</v>
      </c>
      <c r="N125" s="188">
        <f>+FEKVO_TELJ_ALAP!AJ127</f>
        <v>0</v>
      </c>
      <c r="O125" s="112">
        <f>+FEKVO_TELJ_ALAP!AR127</f>
        <v>1003.7528748032385</v>
      </c>
      <c r="P125" s="210">
        <f t="shared" si="9"/>
        <v>1.0304684917805946</v>
      </c>
      <c r="Q125" s="5">
        <f t="shared" si="10"/>
        <v>-3.3836228296308946E-2</v>
      </c>
      <c r="R125" s="205">
        <f t="shared" si="11"/>
        <v>-3.370858363081672E-5</v>
      </c>
    </row>
    <row r="126" spans="1:18">
      <c r="A126" s="37" t="s">
        <v>230</v>
      </c>
      <c r="B126" s="3" t="s">
        <v>275</v>
      </c>
      <c r="C126" s="2" t="s">
        <v>276</v>
      </c>
      <c r="D126" s="52">
        <v>407.74017470101137</v>
      </c>
      <c r="E126" s="132">
        <v>0</v>
      </c>
      <c r="F126" s="189">
        <v>0</v>
      </c>
      <c r="G126" s="183">
        <f>+FEKVO_TVK!N127</f>
        <v>0</v>
      </c>
      <c r="H126" s="182">
        <f>+FEKVO_TVK!T127</f>
        <v>0</v>
      </c>
      <c r="I126" s="182">
        <f>+FEKVO_TVK!Y127</f>
        <v>0</v>
      </c>
      <c r="J126" s="112">
        <f>+FEKVO_TVK!AH127</f>
        <v>407.74017470101137</v>
      </c>
      <c r="K126" s="207">
        <f t="shared" si="8"/>
        <v>0</v>
      </c>
      <c r="L126" s="202">
        <f>+FEKVO_TELJ_ALAP!W128</f>
        <v>0</v>
      </c>
      <c r="M126" s="188">
        <f>+FEKVO_TELJ_ALAP!AC128</f>
        <v>0</v>
      </c>
      <c r="N126" s="188">
        <f>+FEKVO_TELJ_ALAP!AJ128</f>
        <v>0</v>
      </c>
      <c r="O126" s="112">
        <f>+FEKVO_TELJ_ALAP!AR128</f>
        <v>407.74017470101137</v>
      </c>
      <c r="P126" s="210">
        <f t="shared" si="9"/>
        <v>0</v>
      </c>
      <c r="Q126" s="5">
        <f t="shared" si="10"/>
        <v>0</v>
      </c>
      <c r="R126" s="205">
        <f t="shared" si="11"/>
        <v>0</v>
      </c>
    </row>
    <row r="127" spans="1:18">
      <c r="A127" s="37" t="s">
        <v>230</v>
      </c>
      <c r="B127" s="3" t="s">
        <v>277</v>
      </c>
      <c r="C127" s="2" t="s">
        <v>278</v>
      </c>
      <c r="D127" s="52">
        <v>0</v>
      </c>
      <c r="E127" s="132">
        <v>1611.2490855564813</v>
      </c>
      <c r="F127" s="189">
        <v>1867.2433600000002</v>
      </c>
      <c r="G127" s="183">
        <f>+FEKVO_TVK!N128</f>
        <v>0</v>
      </c>
      <c r="H127" s="182">
        <f>+FEKVO_TVK!T128</f>
        <v>0</v>
      </c>
      <c r="I127" s="182">
        <f>+FEKVO_TVK!Y128</f>
        <v>0</v>
      </c>
      <c r="J127" s="112">
        <f>+FEKVO_TVK!AH128</f>
        <v>1611.2490855564813</v>
      </c>
      <c r="K127" s="207">
        <f t="shared" si="8"/>
        <v>0.86290256539269805</v>
      </c>
      <c r="L127" s="202">
        <f>+FEKVO_TELJ_ALAP!W129</f>
        <v>0</v>
      </c>
      <c r="M127" s="188">
        <f>+FEKVO_TELJ_ALAP!AC129</f>
        <v>0</v>
      </c>
      <c r="N127" s="188">
        <f>+FEKVO_TELJ_ALAP!AJ129</f>
        <v>0</v>
      </c>
      <c r="O127" s="112">
        <f>+FEKVO_TELJ_ALAP!AR129</f>
        <v>1611.2490855564813</v>
      </c>
      <c r="P127" s="210">
        <f t="shared" si="9"/>
        <v>0.86290256539269805</v>
      </c>
      <c r="Q127" s="5">
        <f t="shared" si="10"/>
        <v>0</v>
      </c>
      <c r="R127" s="205">
        <f t="shared" si="11"/>
        <v>0</v>
      </c>
    </row>
    <row r="128" spans="1:18">
      <c r="A128" s="37" t="s">
        <v>230</v>
      </c>
      <c r="B128" s="3" t="s">
        <v>279</v>
      </c>
      <c r="C128" s="2" t="s">
        <v>280</v>
      </c>
      <c r="D128" s="52">
        <v>0</v>
      </c>
      <c r="E128" s="132">
        <v>5466.0054185443159</v>
      </c>
      <c r="F128" s="189">
        <v>6198.7902300000005</v>
      </c>
      <c r="G128" s="183">
        <f>+FEKVO_TVK!N129</f>
        <v>109.32010837088632</v>
      </c>
      <c r="H128" s="182">
        <f>+FEKVO_TVK!T129</f>
        <v>0</v>
      </c>
      <c r="I128" s="182">
        <f>+FEKVO_TVK!Y129</f>
        <v>0</v>
      </c>
      <c r="J128" s="112">
        <f>+FEKVO_TVK!AH129</f>
        <v>5575.3255269152023</v>
      </c>
      <c r="K128" s="207">
        <f t="shared" si="8"/>
        <v>0.89942155163318083</v>
      </c>
      <c r="L128" s="202">
        <f>+FEKVO_TELJ_ALAP!W130</f>
        <v>123.97580460000002</v>
      </c>
      <c r="M128" s="188">
        <f>+FEKVO_TELJ_ALAP!AC130</f>
        <v>0</v>
      </c>
      <c r="N128" s="188">
        <f>+FEKVO_TELJ_ALAP!AJ130</f>
        <v>0</v>
      </c>
      <c r="O128" s="112">
        <f>+FEKVO_TELJ_ALAP!AR130</f>
        <v>5589.9812231443157</v>
      </c>
      <c r="P128" s="210">
        <f t="shared" si="9"/>
        <v>0.90178583493449094</v>
      </c>
      <c r="Q128" s="5">
        <f t="shared" si="10"/>
        <v>14.655696229113346</v>
      </c>
      <c r="R128" s="205">
        <f t="shared" si="11"/>
        <v>2.6286709463621692E-3</v>
      </c>
    </row>
    <row r="129" spans="1:18">
      <c r="A129" s="37" t="s">
        <v>230</v>
      </c>
      <c r="B129" s="3" t="s">
        <v>281</v>
      </c>
      <c r="C129" s="2" t="s">
        <v>282</v>
      </c>
      <c r="D129" s="52">
        <v>339.21457479856929</v>
      </c>
      <c r="E129" s="132">
        <v>0</v>
      </c>
      <c r="F129" s="189">
        <v>0</v>
      </c>
      <c r="G129" s="183">
        <f>+FEKVO_TVK!N130</f>
        <v>0</v>
      </c>
      <c r="H129" s="182">
        <f>+FEKVO_TVK!T130</f>
        <v>0</v>
      </c>
      <c r="I129" s="182">
        <f>+FEKVO_TVK!Y130</f>
        <v>0</v>
      </c>
      <c r="J129" s="112">
        <f>+FEKVO_TVK!AH130</f>
        <v>339.21457479856929</v>
      </c>
      <c r="K129" s="207">
        <f t="shared" si="8"/>
        <v>0</v>
      </c>
      <c r="L129" s="202">
        <f>+FEKVO_TELJ_ALAP!W131</f>
        <v>0</v>
      </c>
      <c r="M129" s="188">
        <f>+FEKVO_TELJ_ALAP!AC131</f>
        <v>0</v>
      </c>
      <c r="N129" s="188">
        <f>+FEKVO_TELJ_ALAP!AJ131</f>
        <v>0</v>
      </c>
      <c r="O129" s="112">
        <f>+FEKVO_TELJ_ALAP!AR131</f>
        <v>339.21457479856929</v>
      </c>
      <c r="P129" s="210">
        <f t="shared" si="9"/>
        <v>0</v>
      </c>
      <c r="Q129" s="5">
        <f t="shared" si="10"/>
        <v>0</v>
      </c>
      <c r="R129" s="205">
        <f t="shared" si="11"/>
        <v>0</v>
      </c>
    </row>
    <row r="130" spans="1:18">
      <c r="A130" s="37" t="s">
        <v>230</v>
      </c>
      <c r="B130" s="3" t="s">
        <v>283</v>
      </c>
      <c r="C130" s="2" t="s">
        <v>284</v>
      </c>
      <c r="D130" s="52">
        <v>0</v>
      </c>
      <c r="E130" s="132">
        <v>626.79916080478199</v>
      </c>
      <c r="F130" s="189">
        <v>620.05528000000004</v>
      </c>
      <c r="G130" s="183">
        <f>+FEKVO_TVK!N131</f>
        <v>12.535983216095639</v>
      </c>
      <c r="H130" s="182">
        <f>+FEKVO_TVK!T131</f>
        <v>0</v>
      </c>
      <c r="I130" s="182">
        <f>+FEKVO_TVK!Y131</f>
        <v>0</v>
      </c>
      <c r="J130" s="112">
        <f>+FEKVO_TVK!AH131</f>
        <v>639.33514402087758</v>
      </c>
      <c r="K130" s="207">
        <f t="shared" si="8"/>
        <v>1.0310937825106135</v>
      </c>
      <c r="L130" s="202">
        <f>+FEKVO_TELJ_ALAP!W132</f>
        <v>12.401105600000001</v>
      </c>
      <c r="M130" s="188">
        <f>+FEKVO_TELJ_ALAP!AC132</f>
        <v>0</v>
      </c>
      <c r="N130" s="188">
        <f>+FEKVO_TELJ_ALAP!AJ132</f>
        <v>0</v>
      </c>
      <c r="O130" s="112">
        <f>+FEKVO_TELJ_ALAP!AR132</f>
        <v>639.20026640478204</v>
      </c>
      <c r="P130" s="210">
        <f t="shared" si="9"/>
        <v>1.0308762573633468</v>
      </c>
      <c r="Q130" s="5">
        <f t="shared" si="10"/>
        <v>-0.13487761609553672</v>
      </c>
      <c r="R130" s="205">
        <f t="shared" si="11"/>
        <v>-2.1096543394638146E-4</v>
      </c>
    </row>
    <row r="131" spans="1:18">
      <c r="A131" s="37" t="s">
        <v>230</v>
      </c>
      <c r="B131" s="3" t="s">
        <v>285</v>
      </c>
      <c r="C131" s="2" t="s">
        <v>286</v>
      </c>
      <c r="D131" s="52">
        <v>0</v>
      </c>
      <c r="E131" s="132">
        <v>11755.686050804998</v>
      </c>
      <c r="F131" s="189">
        <v>12581.232179999999</v>
      </c>
      <c r="G131" s="183">
        <f>+FEKVO_TVK!N132</f>
        <v>587.78430254024988</v>
      </c>
      <c r="H131" s="182">
        <f>+FEKVO_TVK!T132</f>
        <v>356.54750814086168</v>
      </c>
      <c r="I131" s="182">
        <f>+FEKVO_TVK!Y132</f>
        <v>132.74025400000002</v>
      </c>
      <c r="J131" s="112">
        <f>+FEKVO_TVK!AH132</f>
        <v>12832.758115486111</v>
      </c>
      <c r="K131" s="207">
        <f t="shared" si="8"/>
        <v>1.0199921543365169</v>
      </c>
      <c r="L131" s="202">
        <f>+FEKVO_TELJ_ALAP!W133</f>
        <v>629.06160899999998</v>
      </c>
      <c r="M131" s="188">
        <f>+FEKVO_TELJ_ALAP!AC133</f>
        <v>334.53640378577671</v>
      </c>
      <c r="N131" s="188">
        <f>+FEKVO_TELJ_ALAP!AJ133</f>
        <v>132.74025400000002</v>
      </c>
      <c r="O131" s="112">
        <f>+FEKVO_TELJ_ALAP!AR133</f>
        <v>12852.024317590774</v>
      </c>
      <c r="P131" s="210">
        <f t="shared" si="9"/>
        <v>1.0215234989480002</v>
      </c>
      <c r="Q131" s="5">
        <f t="shared" ref="Q131:Q144" si="12">+O131-J131</f>
        <v>19.266202104663535</v>
      </c>
      <c r="R131" s="205">
        <f t="shared" ref="R131:R144" si="13">+IF(J131&lt;&gt;0,Q131/J131,0)</f>
        <v>1.5013297945212396E-3</v>
      </c>
    </row>
    <row r="132" spans="1:18">
      <c r="A132" s="37" t="s">
        <v>230</v>
      </c>
      <c r="B132" s="3" t="s">
        <v>287</v>
      </c>
      <c r="C132" s="2" t="s">
        <v>288</v>
      </c>
      <c r="D132" s="52">
        <v>0</v>
      </c>
      <c r="E132" s="132">
        <v>560.48659292427203</v>
      </c>
      <c r="F132" s="189">
        <v>564.73541</v>
      </c>
      <c r="G132" s="183">
        <f>+FEKVO_TVK!N133</f>
        <v>11.209731858485442</v>
      </c>
      <c r="H132" s="182">
        <f>+FEKVO_TVK!T133</f>
        <v>0</v>
      </c>
      <c r="I132" s="182">
        <f>+FEKVO_TVK!Y133</f>
        <v>0</v>
      </c>
      <c r="J132" s="112">
        <f>+FEKVO_TVK!AH133</f>
        <v>571.69632478275753</v>
      </c>
      <c r="K132" s="207">
        <f t="shared" ref="K132:K144" si="14">+IF(F132&lt;&gt;0,J132/F132,0)</f>
        <v>1.0123259754205205</v>
      </c>
      <c r="L132" s="202">
        <f>+FEKVO_TELJ_ALAP!W134</f>
        <v>11.294708200000001</v>
      </c>
      <c r="M132" s="188">
        <f>+FEKVO_TELJ_ALAP!AC134</f>
        <v>0</v>
      </c>
      <c r="N132" s="188">
        <f>+FEKVO_TELJ_ALAP!AJ134</f>
        <v>0</v>
      </c>
      <c r="O132" s="112">
        <f>+FEKVO_TELJ_ALAP!AR134</f>
        <v>571.78130112427198</v>
      </c>
      <c r="P132" s="210">
        <f t="shared" ref="P132:P144" si="15">+IF(F132&lt;&gt;0,O132/F132,0)</f>
        <v>1.0124764464907061</v>
      </c>
      <c r="Q132" s="5">
        <f t="shared" si="12"/>
        <v>8.4976341514447995E-2</v>
      </c>
      <c r="R132" s="205">
        <f t="shared" si="13"/>
        <v>1.4863895013972442E-4</v>
      </c>
    </row>
    <row r="133" spans="1:18">
      <c r="A133" s="37" t="s">
        <v>230</v>
      </c>
      <c r="B133" s="3" t="s">
        <v>289</v>
      </c>
      <c r="C133" s="2" t="s">
        <v>290</v>
      </c>
      <c r="D133" s="52">
        <v>349.52190955747238</v>
      </c>
      <c r="E133" s="132">
        <v>0</v>
      </c>
      <c r="F133" s="189">
        <v>0</v>
      </c>
      <c r="G133" s="183">
        <f>+FEKVO_TVK!N134</f>
        <v>0</v>
      </c>
      <c r="H133" s="182">
        <f>+FEKVO_TVK!T134</f>
        <v>0</v>
      </c>
      <c r="I133" s="182">
        <f>+FEKVO_TVK!Y134</f>
        <v>0</v>
      </c>
      <c r="J133" s="112">
        <f>+FEKVO_TVK!AH134</f>
        <v>349.52190955747238</v>
      </c>
      <c r="K133" s="207">
        <f t="shared" si="14"/>
        <v>0</v>
      </c>
      <c r="L133" s="202">
        <f>+FEKVO_TELJ_ALAP!W135</f>
        <v>0</v>
      </c>
      <c r="M133" s="188">
        <f>+FEKVO_TELJ_ALAP!AC135</f>
        <v>0</v>
      </c>
      <c r="N133" s="188">
        <f>+FEKVO_TELJ_ALAP!AJ135</f>
        <v>0</v>
      </c>
      <c r="O133" s="112">
        <f>+FEKVO_TELJ_ALAP!AR135</f>
        <v>349.52190955747238</v>
      </c>
      <c r="P133" s="210">
        <f t="shared" si="15"/>
        <v>0</v>
      </c>
      <c r="Q133" s="5">
        <f t="shared" si="12"/>
        <v>0</v>
      </c>
      <c r="R133" s="205">
        <f t="shared" si="13"/>
        <v>0</v>
      </c>
    </row>
    <row r="134" spans="1:18">
      <c r="A134" s="37" t="s">
        <v>230</v>
      </c>
      <c r="B134" s="3" t="s">
        <v>291</v>
      </c>
      <c r="C134" s="2" t="s">
        <v>292</v>
      </c>
      <c r="D134" s="52">
        <v>382.70363069832308</v>
      </c>
      <c r="E134" s="132">
        <v>0</v>
      </c>
      <c r="F134" s="189">
        <v>0</v>
      </c>
      <c r="G134" s="183">
        <f>+FEKVO_TVK!N135</f>
        <v>0</v>
      </c>
      <c r="H134" s="182">
        <f>+FEKVO_TVK!T135</f>
        <v>0</v>
      </c>
      <c r="I134" s="182">
        <f>+FEKVO_TVK!Y135</f>
        <v>0</v>
      </c>
      <c r="J134" s="112">
        <f>+FEKVO_TVK!AH135</f>
        <v>382.70363069832308</v>
      </c>
      <c r="K134" s="207">
        <f t="shared" si="14"/>
        <v>0</v>
      </c>
      <c r="L134" s="202">
        <f>+FEKVO_TELJ_ALAP!W136</f>
        <v>0</v>
      </c>
      <c r="M134" s="188">
        <f>+FEKVO_TELJ_ALAP!AC136</f>
        <v>0</v>
      </c>
      <c r="N134" s="188">
        <f>+FEKVO_TELJ_ALAP!AJ136</f>
        <v>0</v>
      </c>
      <c r="O134" s="112">
        <f>+FEKVO_TELJ_ALAP!AR136</f>
        <v>382.70363069832308</v>
      </c>
      <c r="P134" s="210">
        <f t="shared" si="15"/>
        <v>0</v>
      </c>
      <c r="Q134" s="5">
        <f t="shared" si="12"/>
        <v>0</v>
      </c>
      <c r="R134" s="205">
        <f t="shared" si="13"/>
        <v>0</v>
      </c>
    </row>
    <row r="135" spans="1:18">
      <c r="A135" s="37" t="s">
        <v>230</v>
      </c>
      <c r="B135" s="3" t="s">
        <v>293</v>
      </c>
      <c r="C135" s="2" t="s">
        <v>294</v>
      </c>
      <c r="D135" s="52">
        <v>533.00153635159359</v>
      </c>
      <c r="E135" s="132">
        <v>0</v>
      </c>
      <c r="F135" s="189">
        <v>0</v>
      </c>
      <c r="G135" s="183">
        <f>+FEKVO_TVK!N136</f>
        <v>0</v>
      </c>
      <c r="H135" s="182">
        <f>+FEKVO_TVK!T136</f>
        <v>0</v>
      </c>
      <c r="I135" s="182">
        <f>+FEKVO_TVK!Y136</f>
        <v>0</v>
      </c>
      <c r="J135" s="112">
        <f>+FEKVO_TVK!AH136</f>
        <v>533.00153635159359</v>
      </c>
      <c r="K135" s="207">
        <f t="shared" si="14"/>
        <v>0</v>
      </c>
      <c r="L135" s="202">
        <f>+FEKVO_TELJ_ALAP!W137</f>
        <v>0</v>
      </c>
      <c r="M135" s="188">
        <f>+FEKVO_TELJ_ALAP!AC137</f>
        <v>0</v>
      </c>
      <c r="N135" s="188">
        <f>+FEKVO_TELJ_ALAP!AJ137</f>
        <v>0</v>
      </c>
      <c r="O135" s="112">
        <f>+FEKVO_TELJ_ALAP!AR137</f>
        <v>533.00153635159359</v>
      </c>
      <c r="P135" s="210">
        <f t="shared" si="15"/>
        <v>0</v>
      </c>
      <c r="Q135" s="5">
        <f t="shared" si="12"/>
        <v>0</v>
      </c>
      <c r="R135" s="205">
        <f t="shared" si="13"/>
        <v>0</v>
      </c>
    </row>
    <row r="136" spans="1:18">
      <c r="A136" s="37" t="s">
        <v>230</v>
      </c>
      <c r="B136" s="3" t="s">
        <v>295</v>
      </c>
      <c r="C136" s="2" t="s">
        <v>296</v>
      </c>
      <c r="D136" s="52">
        <v>0</v>
      </c>
      <c r="E136" s="132">
        <v>6433.1161408250764</v>
      </c>
      <c r="F136" s="189">
        <v>6083.6809699999994</v>
      </c>
      <c r="G136" s="183">
        <f>+FEKVO_TVK!N137</f>
        <v>0</v>
      </c>
      <c r="H136" s="182">
        <f>+FEKVO_TVK!T137</f>
        <v>0</v>
      </c>
      <c r="I136" s="182">
        <f>+FEKVO_TVK!Y137</f>
        <v>0</v>
      </c>
      <c r="J136" s="112">
        <f>+FEKVO_TVK!AH137</f>
        <v>6785.1161408250764</v>
      </c>
      <c r="K136" s="207">
        <f t="shared" si="14"/>
        <v>1.1152978228615227</v>
      </c>
      <c r="L136" s="202">
        <f>+FEKVO_TELJ_ALAP!W138</f>
        <v>0</v>
      </c>
      <c r="M136" s="188">
        <f>+FEKVO_TELJ_ALAP!AC138</f>
        <v>0</v>
      </c>
      <c r="N136" s="188">
        <f>+FEKVO_TELJ_ALAP!AJ138</f>
        <v>0</v>
      </c>
      <c r="O136" s="112">
        <f>+FEKVO_TELJ_ALAP!AR138</f>
        <v>6785.1161408250764</v>
      </c>
      <c r="P136" s="210">
        <f t="shared" si="15"/>
        <v>1.1152978228615227</v>
      </c>
      <c r="Q136" s="5">
        <f t="shared" si="12"/>
        <v>0</v>
      </c>
      <c r="R136" s="205">
        <f t="shared" si="13"/>
        <v>0</v>
      </c>
    </row>
    <row r="137" spans="1:18">
      <c r="A137" s="37" t="s">
        <v>230</v>
      </c>
      <c r="B137" s="3" t="s">
        <v>297</v>
      </c>
      <c r="C137" s="2" t="s">
        <v>298</v>
      </c>
      <c r="D137" s="52">
        <v>387.15872864994958</v>
      </c>
      <c r="E137" s="132">
        <v>0</v>
      </c>
      <c r="F137" s="189">
        <v>0</v>
      </c>
      <c r="G137" s="183">
        <f>+FEKVO_TVK!N138</f>
        <v>0</v>
      </c>
      <c r="H137" s="182">
        <f>+FEKVO_TVK!T138</f>
        <v>0</v>
      </c>
      <c r="I137" s="182">
        <f>+FEKVO_TVK!Y138</f>
        <v>0</v>
      </c>
      <c r="J137" s="112">
        <f>+FEKVO_TVK!AH138</f>
        <v>387.15872864994958</v>
      </c>
      <c r="K137" s="207">
        <f t="shared" si="14"/>
        <v>0</v>
      </c>
      <c r="L137" s="202">
        <f>+FEKVO_TELJ_ALAP!W139</f>
        <v>0</v>
      </c>
      <c r="M137" s="188">
        <f>+FEKVO_TELJ_ALAP!AC139</f>
        <v>0</v>
      </c>
      <c r="N137" s="188">
        <f>+FEKVO_TELJ_ALAP!AJ139</f>
        <v>0</v>
      </c>
      <c r="O137" s="112">
        <f>+FEKVO_TELJ_ALAP!AR139</f>
        <v>387.15872864994958</v>
      </c>
      <c r="P137" s="210">
        <f t="shared" si="15"/>
        <v>0</v>
      </c>
      <c r="Q137" s="5">
        <f t="shared" si="12"/>
        <v>0</v>
      </c>
      <c r="R137" s="205">
        <f t="shared" si="13"/>
        <v>0</v>
      </c>
    </row>
    <row r="138" spans="1:18">
      <c r="A138" s="37" t="s">
        <v>230</v>
      </c>
      <c r="B138" s="3" t="s">
        <v>299</v>
      </c>
      <c r="C138" s="2" t="s">
        <v>920</v>
      </c>
      <c r="D138" s="52">
        <v>0</v>
      </c>
      <c r="E138" s="132">
        <v>45616.851999503095</v>
      </c>
      <c r="F138" s="189">
        <v>59113.837059999991</v>
      </c>
      <c r="G138" s="183">
        <f>+FEKVO_TVK!N139</f>
        <v>2280.8425999751548</v>
      </c>
      <c r="H138" s="182">
        <f>+FEKVO_TVK!T139</f>
        <v>1383.5496150001009</v>
      </c>
      <c r="I138" s="182">
        <f>+FEKVO_TVK!Y139</f>
        <v>1199.5209320000001</v>
      </c>
      <c r="J138" s="112">
        <f>+FEKVO_TVK!AH139</f>
        <v>50480.765146478348</v>
      </c>
      <c r="K138" s="207">
        <f t="shared" si="14"/>
        <v>0.85395852573807463</v>
      </c>
      <c r="L138" s="202">
        <f>+FEKVO_TELJ_ALAP!W140</f>
        <v>2955.6918529999998</v>
      </c>
      <c r="M138" s="188">
        <f>+FEKVO_TELJ_ALAP!AC140</f>
        <v>1571.8436939322719</v>
      </c>
      <c r="N138" s="188">
        <f>+FEKVO_TELJ_ALAP!AJ140</f>
        <v>1199.5209320000001</v>
      </c>
      <c r="O138" s="112">
        <f>+FEKVO_TELJ_ALAP!AR140</f>
        <v>51343.908478435362</v>
      </c>
      <c r="P138" s="210">
        <f t="shared" si="15"/>
        <v>0.86855990123465976</v>
      </c>
      <c r="Q138" s="5">
        <f t="shared" si="12"/>
        <v>863.14333195701329</v>
      </c>
      <c r="R138" s="205">
        <f t="shared" si="13"/>
        <v>1.7098459768833913E-2</v>
      </c>
    </row>
    <row r="139" spans="1:18">
      <c r="A139" s="37" t="s">
        <v>230</v>
      </c>
      <c r="B139" s="3" t="s">
        <v>300</v>
      </c>
      <c r="C139" s="2" t="s">
        <v>301</v>
      </c>
      <c r="D139" s="52">
        <v>347.93157629980726</v>
      </c>
      <c r="E139" s="132">
        <v>0</v>
      </c>
      <c r="F139" s="189">
        <v>0</v>
      </c>
      <c r="G139" s="183">
        <f>+FEKVO_TVK!N140</f>
        <v>0</v>
      </c>
      <c r="H139" s="182">
        <f>+FEKVO_TVK!T140</f>
        <v>0</v>
      </c>
      <c r="I139" s="182">
        <f>+FEKVO_TVK!Y140</f>
        <v>0</v>
      </c>
      <c r="J139" s="112">
        <f>+FEKVO_TVK!AH140</f>
        <v>347.93157629980726</v>
      </c>
      <c r="K139" s="207">
        <f t="shared" si="14"/>
        <v>0</v>
      </c>
      <c r="L139" s="202">
        <f>+FEKVO_TELJ_ALAP!W141</f>
        <v>0</v>
      </c>
      <c r="M139" s="188">
        <f>+FEKVO_TELJ_ALAP!AC141</f>
        <v>0</v>
      </c>
      <c r="N139" s="188">
        <f>+FEKVO_TELJ_ALAP!AJ141</f>
        <v>0</v>
      </c>
      <c r="O139" s="112">
        <f>+FEKVO_TELJ_ALAP!AR141</f>
        <v>347.93157629980726</v>
      </c>
      <c r="P139" s="210">
        <f t="shared" si="15"/>
        <v>0</v>
      </c>
      <c r="Q139" s="5">
        <f t="shared" si="12"/>
        <v>0</v>
      </c>
      <c r="R139" s="205">
        <f t="shared" si="13"/>
        <v>0</v>
      </c>
    </row>
    <row r="140" spans="1:18">
      <c r="A140" s="37" t="s">
        <v>230</v>
      </c>
      <c r="B140" s="3" t="s">
        <v>302</v>
      </c>
      <c r="C140" s="2" t="s">
        <v>303</v>
      </c>
      <c r="D140" s="52">
        <v>343.20327052548731</v>
      </c>
      <c r="E140" s="132">
        <v>0</v>
      </c>
      <c r="F140" s="189">
        <v>0</v>
      </c>
      <c r="G140" s="183">
        <f>+FEKVO_TVK!N141</f>
        <v>0</v>
      </c>
      <c r="H140" s="182">
        <f>+FEKVO_TVK!T141</f>
        <v>0</v>
      </c>
      <c r="I140" s="182">
        <f>+FEKVO_TVK!Y141</f>
        <v>0</v>
      </c>
      <c r="J140" s="112">
        <f>+FEKVO_TVK!AH141</f>
        <v>343.20327052548731</v>
      </c>
      <c r="K140" s="207">
        <f t="shared" si="14"/>
        <v>0</v>
      </c>
      <c r="L140" s="202">
        <f>+FEKVO_TELJ_ALAP!W142</f>
        <v>0</v>
      </c>
      <c r="M140" s="188">
        <f>+FEKVO_TELJ_ALAP!AC142</f>
        <v>0</v>
      </c>
      <c r="N140" s="188">
        <f>+FEKVO_TELJ_ALAP!AJ142</f>
        <v>0</v>
      </c>
      <c r="O140" s="112">
        <f>+FEKVO_TELJ_ALAP!AR142</f>
        <v>343.20327052548731</v>
      </c>
      <c r="P140" s="210">
        <f t="shared" si="15"/>
        <v>0</v>
      </c>
      <c r="Q140" s="5">
        <f t="shared" si="12"/>
        <v>0</v>
      </c>
      <c r="R140" s="205">
        <f t="shared" si="13"/>
        <v>0</v>
      </c>
    </row>
    <row r="141" spans="1:18">
      <c r="A141" s="37" t="s">
        <v>230</v>
      </c>
      <c r="B141" s="3" t="s">
        <v>304</v>
      </c>
      <c r="C141" s="2" t="s">
        <v>305</v>
      </c>
      <c r="D141" s="52">
        <v>343.72097278789039</v>
      </c>
      <c r="E141" s="132">
        <v>0</v>
      </c>
      <c r="F141" s="189">
        <v>0</v>
      </c>
      <c r="G141" s="183">
        <f>+FEKVO_TVK!N142</f>
        <v>0</v>
      </c>
      <c r="H141" s="182">
        <f>+FEKVO_TVK!T142</f>
        <v>0</v>
      </c>
      <c r="I141" s="182">
        <f>+FEKVO_TVK!Y142</f>
        <v>0</v>
      </c>
      <c r="J141" s="112">
        <f>+FEKVO_TVK!AH142</f>
        <v>343.72097278789039</v>
      </c>
      <c r="K141" s="207">
        <f t="shared" si="14"/>
        <v>0</v>
      </c>
      <c r="L141" s="202">
        <f>+FEKVO_TELJ_ALAP!W143</f>
        <v>0</v>
      </c>
      <c r="M141" s="188">
        <f>+FEKVO_TELJ_ALAP!AC143</f>
        <v>0</v>
      </c>
      <c r="N141" s="188">
        <f>+FEKVO_TELJ_ALAP!AJ143</f>
        <v>0</v>
      </c>
      <c r="O141" s="112">
        <f>+FEKVO_TELJ_ALAP!AR143</f>
        <v>343.72097278789039</v>
      </c>
      <c r="P141" s="210">
        <f t="shared" si="15"/>
        <v>0</v>
      </c>
      <c r="Q141" s="5">
        <f t="shared" si="12"/>
        <v>0</v>
      </c>
      <c r="R141" s="205">
        <f t="shared" si="13"/>
        <v>0</v>
      </c>
    </row>
    <row r="142" spans="1:18">
      <c r="A142" s="37" t="s">
        <v>230</v>
      </c>
      <c r="B142" s="3" t="s">
        <v>306</v>
      </c>
      <c r="C142" s="2" t="s">
        <v>307</v>
      </c>
      <c r="D142" s="52">
        <v>580.40941297689199</v>
      </c>
      <c r="E142" s="132">
        <v>0</v>
      </c>
      <c r="F142" s="189">
        <v>0</v>
      </c>
      <c r="G142" s="183">
        <f>+FEKVO_TVK!N143</f>
        <v>0</v>
      </c>
      <c r="H142" s="182">
        <f>+FEKVO_TVK!T143</f>
        <v>0</v>
      </c>
      <c r="I142" s="182">
        <f>+FEKVO_TVK!Y143</f>
        <v>0</v>
      </c>
      <c r="J142" s="112">
        <f>+FEKVO_TVK!AH143</f>
        <v>580.40941297689199</v>
      </c>
      <c r="K142" s="207">
        <f t="shared" si="14"/>
        <v>0</v>
      </c>
      <c r="L142" s="202">
        <f>+FEKVO_TELJ_ALAP!W144</f>
        <v>0</v>
      </c>
      <c r="M142" s="188">
        <f>+FEKVO_TELJ_ALAP!AC144</f>
        <v>0</v>
      </c>
      <c r="N142" s="188">
        <f>+FEKVO_TELJ_ALAP!AJ144</f>
        <v>0</v>
      </c>
      <c r="O142" s="112">
        <f>+FEKVO_TELJ_ALAP!AR144</f>
        <v>580.40941297689199</v>
      </c>
      <c r="P142" s="210">
        <f t="shared" si="15"/>
        <v>0</v>
      </c>
      <c r="Q142" s="5">
        <f t="shared" si="12"/>
        <v>0</v>
      </c>
      <c r="R142" s="205">
        <f t="shared" si="13"/>
        <v>0</v>
      </c>
    </row>
    <row r="143" spans="1:18" ht="13.5" thickBot="1">
      <c r="A143" s="135" t="s">
        <v>230</v>
      </c>
      <c r="B143" s="102" t="s">
        <v>308</v>
      </c>
      <c r="C143" s="136" t="s">
        <v>309</v>
      </c>
      <c r="D143" s="53">
        <v>342.55593867657643</v>
      </c>
      <c r="E143" s="190">
        <v>0</v>
      </c>
      <c r="F143" s="191">
        <v>0</v>
      </c>
      <c r="G143" s="184">
        <f>+FEKVO_TVK!N144</f>
        <v>0</v>
      </c>
      <c r="H143" s="185">
        <f>+FEKVO_TVK!T144</f>
        <v>0</v>
      </c>
      <c r="I143" s="185">
        <f>+FEKVO_TVK!Y144</f>
        <v>0</v>
      </c>
      <c r="J143" s="113">
        <f>+FEKVO_TVK!AH144</f>
        <v>342.55593867657643</v>
      </c>
      <c r="K143" s="207">
        <f t="shared" si="14"/>
        <v>0</v>
      </c>
      <c r="L143" s="203">
        <f>+FEKVO_TELJ_ALAP!W145</f>
        <v>0</v>
      </c>
      <c r="M143" s="204">
        <f>+FEKVO_TELJ_ALAP!AC145</f>
        <v>0</v>
      </c>
      <c r="N143" s="204">
        <f>+FEKVO_TELJ_ALAP!AJ145</f>
        <v>0</v>
      </c>
      <c r="O143" s="113">
        <f>+FEKVO_TELJ_ALAP!AR145</f>
        <v>342.55593867657643</v>
      </c>
      <c r="P143" s="210">
        <f t="shared" si="15"/>
        <v>0</v>
      </c>
      <c r="Q143" s="5">
        <f t="shared" si="12"/>
        <v>0</v>
      </c>
      <c r="R143" s="205">
        <f t="shared" si="13"/>
        <v>0</v>
      </c>
    </row>
    <row r="144" spans="1:18" ht="13.5" thickBot="1">
      <c r="C144" s="199" t="s">
        <v>316</v>
      </c>
      <c r="D144" s="200">
        <f t="shared" ref="D144:J144" si="16">+SUM(D3:D143)</f>
        <v>24493.215593771172</v>
      </c>
      <c r="E144" s="77">
        <f t="shared" si="16"/>
        <v>1880668.9961093536</v>
      </c>
      <c r="F144" s="140">
        <f t="shared" si="16"/>
        <v>2114236.5097799995</v>
      </c>
      <c r="G144" s="200">
        <f t="shared" si="16"/>
        <v>42023.500709391112</v>
      </c>
      <c r="H144" s="77">
        <f t="shared" si="16"/>
        <v>36999.999999999993</v>
      </c>
      <c r="I144" s="77">
        <f t="shared" si="16"/>
        <v>26172.574688000001</v>
      </c>
      <c r="J144" s="201">
        <f t="shared" si="16"/>
        <v>2022890.9215337227</v>
      </c>
      <c r="K144" s="208">
        <f t="shared" si="14"/>
        <v>0.95679500007509477</v>
      </c>
      <c r="L144" s="200">
        <f>+SUM(L3:L143)</f>
        <v>47553.738480400018</v>
      </c>
      <c r="M144" s="77">
        <f>+SUM(M3:M143)</f>
        <v>37000</v>
      </c>
      <c r="N144" s="77">
        <f>+SUM(N3:N143)</f>
        <v>26172.574688000001</v>
      </c>
      <c r="O144" s="201">
        <f>+SUM(O3:O143)</f>
        <v>2027464.599999998</v>
      </c>
      <c r="P144" s="208">
        <f t="shared" si="15"/>
        <v>0.95895827672135381</v>
      </c>
      <c r="Q144" s="5">
        <f t="shared" si="12"/>
        <v>4573.6784662753344</v>
      </c>
      <c r="R144" s="205">
        <f t="shared" si="13"/>
        <v>2.2609614871412081E-3</v>
      </c>
    </row>
  </sheetData>
  <mergeCells count="3">
    <mergeCell ref="G1:K1"/>
    <mergeCell ref="L1:P1"/>
    <mergeCell ref="D1:F1"/>
  </mergeCells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152"/>
  <sheetViews>
    <sheetView workbookViewId="0"/>
  </sheetViews>
  <sheetFormatPr defaultRowHeight="12.75"/>
  <cols>
    <col min="1" max="1" width="3.28515625" style="4" bestFit="1" customWidth="1"/>
    <col min="2" max="2" width="5.5703125" style="4" bestFit="1" customWidth="1"/>
    <col min="3" max="3" width="7.5703125" style="4" customWidth="1"/>
    <col min="4" max="4" width="3.28515625" style="4" bestFit="1" customWidth="1"/>
    <col min="5" max="5" width="3.28515625" style="4" customWidth="1"/>
    <col min="6" max="6" width="43.28515625" style="4" bestFit="1" customWidth="1"/>
    <col min="7" max="7" width="12.140625" style="4" bestFit="1" customWidth="1"/>
    <col min="8" max="8" width="14.28515625" style="4" customWidth="1"/>
    <col min="9" max="10" width="11.7109375" style="4" customWidth="1"/>
    <col min="11" max="12" width="10.140625" style="4" customWidth="1"/>
    <col min="13" max="14" width="11.28515625" style="4" customWidth="1"/>
    <col min="15" max="15" width="8.85546875" style="4" bestFit="1" customWidth="1"/>
    <col min="16" max="16" width="8.85546875" style="4" customWidth="1"/>
    <col min="17" max="17" width="8.140625" style="4" bestFit="1" customWidth="1"/>
    <col min="18" max="18" width="9.140625" style="4"/>
    <col min="19" max="19" width="10.7109375" style="4" bestFit="1" customWidth="1"/>
    <col min="20" max="20" width="8.140625" style="4" bestFit="1" customWidth="1"/>
    <col min="21" max="21" width="9.140625" style="4"/>
    <col min="22" max="22" width="12.5703125" style="4" bestFit="1" customWidth="1"/>
    <col min="23" max="23" width="12.140625" style="4" bestFit="1" customWidth="1"/>
    <col min="24" max="24" width="10.5703125" style="56" bestFit="1" customWidth="1"/>
    <col min="25" max="25" width="11.7109375" style="4" bestFit="1" customWidth="1"/>
    <col min="26" max="26" width="14" style="4" bestFit="1" customWidth="1"/>
    <col min="27" max="27" width="16" style="4" bestFit="1" customWidth="1"/>
    <col min="28" max="28" width="12.5703125" style="4" bestFit="1" customWidth="1"/>
    <col min="29" max="29" width="11.140625" style="4" bestFit="1" customWidth="1"/>
    <col min="30" max="30" width="10.140625" style="4" bestFit="1" customWidth="1"/>
    <col min="31" max="31" width="9.140625" style="4" bestFit="1"/>
    <col min="32" max="32" width="8.28515625" style="4" bestFit="1" customWidth="1"/>
    <col min="33" max="33" width="9.140625" style="4" bestFit="1"/>
    <col min="34" max="34" width="10.85546875" style="4" bestFit="1" customWidth="1"/>
    <col min="35" max="35" width="8.42578125" style="4" bestFit="1" customWidth="1"/>
    <col min="36" max="36" width="9.7109375" style="4" bestFit="1" customWidth="1"/>
    <col min="37" max="37" width="11.7109375" style="4" bestFit="1" customWidth="1"/>
    <col min="38" max="38" width="12.85546875" style="4" bestFit="1" customWidth="1"/>
    <col min="39" max="39" width="11.7109375" style="4" bestFit="1" customWidth="1"/>
    <col min="40" max="40" width="9.7109375" style="4" bestFit="1" customWidth="1"/>
    <col min="41" max="41" width="12.28515625" style="4" bestFit="1" customWidth="1"/>
    <col min="42" max="42" width="11.7109375" style="4" bestFit="1" customWidth="1"/>
    <col min="43" max="43" width="9.7109375" style="4" bestFit="1" customWidth="1"/>
    <col min="44" max="44" width="11.7109375" style="4" bestFit="1" customWidth="1"/>
    <col min="45" max="16384" width="9.140625" style="4"/>
  </cols>
  <sheetData>
    <row r="1" spans="1:44">
      <c r="A1" s="317" t="s">
        <v>1081</v>
      </c>
      <c r="B1" s="318"/>
      <c r="C1" s="318"/>
      <c r="D1" s="318"/>
      <c r="E1" s="318"/>
      <c r="F1" s="319"/>
      <c r="W1" s="58">
        <f>+W2-W3</f>
        <v>10446.261519599982</v>
      </c>
      <c r="AC1" s="58">
        <f>+AC2-AC3</f>
        <v>0</v>
      </c>
      <c r="AD1" s="316" t="s">
        <v>1080</v>
      </c>
      <c r="AE1" s="316"/>
      <c r="AF1" s="316"/>
      <c r="AG1" s="316"/>
      <c r="AH1" s="316"/>
      <c r="AI1" s="316"/>
      <c r="AJ1" s="58">
        <f>+AJ2-AJ3</f>
        <v>-7172.5746880000006</v>
      </c>
      <c r="AK1" s="74">
        <f>+AJ1+AC1+W1+6400</f>
        <v>9673.6868315999818</v>
      </c>
      <c r="AL1" s="4" t="s">
        <v>6</v>
      </c>
      <c r="AM1" s="5">
        <f>+AQ146</f>
        <v>-11576.075128473711</v>
      </c>
      <c r="AN1" s="85"/>
    </row>
    <row r="2" spans="1:44">
      <c r="A2" s="320"/>
      <c r="B2" s="321"/>
      <c r="C2" s="321"/>
      <c r="D2" s="321"/>
      <c r="E2" s="321"/>
      <c r="F2" s="322"/>
      <c r="O2" s="4" t="s">
        <v>318</v>
      </c>
      <c r="P2" s="54">
        <v>0</v>
      </c>
      <c r="Q2" s="54">
        <v>-0.05</v>
      </c>
      <c r="R2" s="54">
        <v>-0.1</v>
      </c>
      <c r="S2" s="54">
        <v>-0.15</v>
      </c>
      <c r="T2" s="54">
        <v>-0.28000000000000003</v>
      </c>
      <c r="U2" s="130">
        <v>-1</v>
      </c>
      <c r="W2" s="6">
        <v>58000</v>
      </c>
      <c r="AC2" s="62">
        <v>37000</v>
      </c>
      <c r="AJ2" s="62">
        <v>19000</v>
      </c>
      <c r="AM2" s="85">
        <f>+AK1+AM1</f>
        <v>-1902.3882968737289</v>
      </c>
    </row>
    <row r="3" spans="1:44" ht="13.5" thickBot="1">
      <c r="A3" s="323"/>
      <c r="B3" s="324"/>
      <c r="C3" s="324"/>
      <c r="D3" s="324"/>
      <c r="E3" s="324"/>
      <c r="F3" s="325"/>
      <c r="M3" s="5"/>
      <c r="N3" s="5"/>
      <c r="O3" s="4" t="s">
        <v>319</v>
      </c>
      <c r="P3" s="54">
        <v>0.01</v>
      </c>
      <c r="Q3" s="54">
        <v>0.02</v>
      </c>
      <c r="R3" s="54">
        <v>0.03</v>
      </c>
      <c r="S3" s="54">
        <v>0.04</v>
      </c>
      <c r="T3" s="54">
        <v>0.05</v>
      </c>
      <c r="W3" s="59">
        <f>+MIN(W2,U146)</f>
        <v>47553.738480400018</v>
      </c>
      <c r="AC3" s="63">
        <f>+MIN(AC2,Y146)</f>
        <v>37000</v>
      </c>
      <c r="AG3" s="131">
        <v>0.2</v>
      </c>
      <c r="AH3" s="131"/>
      <c r="AI3" s="131">
        <v>0</v>
      </c>
      <c r="AJ3" s="63">
        <f>+AJ146</f>
        <v>26172.574688000001</v>
      </c>
    </row>
    <row r="4" spans="1:44" ht="171" customHeight="1" thickBot="1">
      <c r="A4" s="43" t="s">
        <v>7</v>
      </c>
      <c r="B4" s="44" t="s">
        <v>912</v>
      </c>
      <c r="C4" s="44" t="s">
        <v>932</v>
      </c>
      <c r="D4" s="44" t="s">
        <v>8</v>
      </c>
      <c r="E4" s="44" t="s">
        <v>931</v>
      </c>
      <c r="F4" s="45" t="s">
        <v>913</v>
      </c>
      <c r="G4" s="50" t="s">
        <v>926</v>
      </c>
      <c r="H4" s="49" t="s">
        <v>914</v>
      </c>
      <c r="I4" s="178" t="s">
        <v>1090</v>
      </c>
      <c r="J4" s="165" t="s">
        <v>315</v>
      </c>
      <c r="K4" s="166" t="s">
        <v>314</v>
      </c>
      <c r="L4" s="166" t="s">
        <v>317</v>
      </c>
      <c r="M4" s="155" t="s">
        <v>1082</v>
      </c>
      <c r="N4" s="156" t="s">
        <v>1083</v>
      </c>
      <c r="O4" s="126" t="s">
        <v>317</v>
      </c>
      <c r="P4" s="19" t="s">
        <v>320</v>
      </c>
      <c r="Q4" s="19" t="s">
        <v>321</v>
      </c>
      <c r="R4" s="19" t="s">
        <v>322</v>
      </c>
      <c r="S4" s="19" t="s">
        <v>323</v>
      </c>
      <c r="T4" s="19" t="s">
        <v>324</v>
      </c>
      <c r="U4" s="1" t="s">
        <v>325</v>
      </c>
      <c r="V4" s="1" t="s">
        <v>326</v>
      </c>
      <c r="W4" s="55" t="s">
        <v>915</v>
      </c>
      <c r="X4" s="92" t="s">
        <v>916</v>
      </c>
      <c r="Y4" s="180" t="s">
        <v>1091</v>
      </c>
      <c r="Z4" s="94" t="s">
        <v>923</v>
      </c>
      <c r="AA4" s="94" t="s">
        <v>924</v>
      </c>
      <c r="AB4" s="93" t="s">
        <v>326</v>
      </c>
      <c r="AC4" s="95" t="s">
        <v>0</v>
      </c>
      <c r="AD4" s="71" t="s">
        <v>2</v>
      </c>
      <c r="AE4" s="72" t="s">
        <v>3</v>
      </c>
      <c r="AF4" s="73" t="s">
        <v>1</v>
      </c>
      <c r="AG4" s="73" t="s">
        <v>4</v>
      </c>
      <c r="AH4" s="80" t="s">
        <v>927</v>
      </c>
      <c r="AI4" s="80" t="s">
        <v>925</v>
      </c>
      <c r="AJ4" s="55" t="s">
        <v>5</v>
      </c>
      <c r="AK4" s="144" t="s">
        <v>911</v>
      </c>
      <c r="AL4" s="109" t="s">
        <v>928</v>
      </c>
      <c r="AM4" s="147" t="s">
        <v>929</v>
      </c>
      <c r="AN4" s="118" t="s">
        <v>1079</v>
      </c>
      <c r="AO4" s="118" t="s">
        <v>930</v>
      </c>
      <c r="AP4" s="141" t="s">
        <v>933</v>
      </c>
      <c r="AQ4" s="119" t="s">
        <v>934</v>
      </c>
      <c r="AR4" s="120" t="s">
        <v>935</v>
      </c>
    </row>
    <row r="5" spans="1:44">
      <c r="A5" s="101" t="s">
        <v>9</v>
      </c>
      <c r="B5" s="103" t="s">
        <v>10</v>
      </c>
      <c r="C5" s="3" t="str">
        <f t="shared" ref="C5:C36" si="0">CONCATENATE("xx",B5)</f>
        <v>xx1049</v>
      </c>
      <c r="D5" s="103">
        <v>0</v>
      </c>
      <c r="E5" s="2">
        <v>0</v>
      </c>
      <c r="F5" s="104" t="s">
        <v>11</v>
      </c>
      <c r="G5" s="51">
        <v>0</v>
      </c>
      <c r="H5" s="132">
        <v>0</v>
      </c>
      <c r="I5" s="179">
        <v>0</v>
      </c>
      <c r="J5" s="167">
        <v>0</v>
      </c>
      <c r="K5" s="167">
        <v>0</v>
      </c>
      <c r="L5" s="168">
        <f t="shared" ref="L5:L36" si="1">+IF(J5&lt;&gt;0,K5/J5-1,0)</f>
        <v>0</v>
      </c>
      <c r="M5" s="157">
        <v>0</v>
      </c>
      <c r="N5" s="158">
        <v>0</v>
      </c>
      <c r="O5" s="127">
        <f t="shared" ref="O5:O36" si="2">+IF(M5&lt;&gt;0,N5/M5-1,0)</f>
        <v>0</v>
      </c>
      <c r="P5" s="34">
        <f t="shared" ref="P5:T14" si="3">+IF(AND($O5&lt;=P$2,$O5&gt;Q$2),P$3,0)*$I5</f>
        <v>0</v>
      </c>
      <c r="Q5" s="34">
        <f t="shared" si="3"/>
        <v>0</v>
      </c>
      <c r="R5" s="34">
        <f t="shared" si="3"/>
        <v>0</v>
      </c>
      <c r="S5" s="34">
        <f t="shared" si="3"/>
        <v>0</v>
      </c>
      <c r="T5" s="34">
        <f t="shared" si="3"/>
        <v>0</v>
      </c>
      <c r="U5" s="35">
        <f t="shared" ref="U5:U36" si="4">+SUM(P5:T5)</f>
        <v>0</v>
      </c>
      <c r="V5" s="105">
        <f t="shared" ref="V5:V36" si="5">+U5/$U$146</f>
        <v>0</v>
      </c>
      <c r="W5" s="36">
        <f t="shared" ref="W5:W36" si="6">+V5*W$3</f>
        <v>0</v>
      </c>
      <c r="X5" s="64"/>
      <c r="Y5" s="181" t="str">
        <f>+IF(X5&lt;&gt;"",I5,"")</f>
        <v/>
      </c>
      <c r="Z5" s="133"/>
      <c r="AA5" s="78">
        <f t="shared" ref="AA5:AA36" si="7">+IF($Z5&gt;1.02,$Y5,0)</f>
        <v>0</v>
      </c>
      <c r="AB5" s="57" t="str">
        <f t="shared" ref="AB5:AB36" si="8">+IF(X5&lt;&gt;"",AA5/$AA$146,"")</f>
        <v/>
      </c>
      <c r="AC5" s="29">
        <f t="shared" ref="AC5:AC36" si="9">+IF(X5&lt;&gt;"",AB5*$AC$3,0)</f>
        <v>0</v>
      </c>
      <c r="AD5" s="46">
        <v>0</v>
      </c>
      <c r="AE5" s="65">
        <v>0</v>
      </c>
      <c r="AF5" s="66">
        <f t="shared" ref="AF5:AF36" si="10">+IF(AD5&lt;&gt;0,AE5/AD5,0)</f>
        <v>0</v>
      </c>
      <c r="AG5" s="67">
        <f t="shared" ref="AG5:AG36" si="11">$AG$3*AD5</f>
        <v>0</v>
      </c>
      <c r="AH5" s="82">
        <f t="shared" ref="AH5:AH36" si="12">IF(AD5&lt;100,1,0)</f>
        <v>1</v>
      </c>
      <c r="AI5" s="82">
        <f t="shared" ref="AI5:AI36" si="13">IF(AF5&lt;$AI$3,"1",0)</f>
        <v>0</v>
      </c>
      <c r="AJ5" s="29">
        <f t="shared" ref="AJ5:AJ36" si="14">IF((AH5+AI5)&gt;0,0,AG5)</f>
        <v>0</v>
      </c>
      <c r="AK5" s="145">
        <f t="shared" ref="AK5:AK36" si="15">+H5+W5+AC5</f>
        <v>0</v>
      </c>
      <c r="AL5" s="110">
        <f t="shared" ref="AL5:AL36" si="16">+G5+AJ5</f>
        <v>0</v>
      </c>
      <c r="AM5" s="148">
        <f t="shared" ref="AM5:AM36" si="17">AK5+AL5</f>
        <v>0</v>
      </c>
      <c r="AN5" s="116">
        <v>0</v>
      </c>
      <c r="AO5" s="116">
        <f t="shared" ref="AO5:AO36" si="18">+AN5+H5</f>
        <v>0</v>
      </c>
      <c r="AP5" s="151">
        <f t="shared" ref="AP5:AP36" si="19">+AO5+G5</f>
        <v>0</v>
      </c>
      <c r="AQ5" s="117">
        <f t="shared" ref="AQ5:AQ36" si="20">IF((AM5-AP5)&lt;0,AM5-AP5,0)</f>
        <v>0</v>
      </c>
      <c r="AR5" s="112">
        <f t="shared" ref="AR5:AR36" si="21">+AM5+(AQ5*-1)</f>
        <v>0</v>
      </c>
    </row>
    <row r="6" spans="1:44">
      <c r="A6" s="37" t="s">
        <v>9</v>
      </c>
      <c r="B6" s="2" t="s">
        <v>12</v>
      </c>
      <c r="C6" s="3" t="str">
        <f t="shared" si="0"/>
        <v>xx1052</v>
      </c>
      <c r="D6" s="2">
        <v>1</v>
      </c>
      <c r="E6" s="2">
        <v>0</v>
      </c>
      <c r="F6" s="41" t="s">
        <v>13</v>
      </c>
      <c r="G6" s="52">
        <v>481.6903876023959</v>
      </c>
      <c r="H6" s="132">
        <v>6410.9591351007684</v>
      </c>
      <c r="I6" s="179">
        <v>6811.5846800000008</v>
      </c>
      <c r="J6" s="169">
        <v>4759.24</v>
      </c>
      <c r="K6" s="170">
        <v>3659.38</v>
      </c>
      <c r="L6" s="171">
        <f t="shared" si="1"/>
        <v>-0.23109992351720021</v>
      </c>
      <c r="M6" s="159">
        <v>10328.44</v>
      </c>
      <c r="N6" s="160">
        <v>8270.8804936751003</v>
      </c>
      <c r="O6" s="128">
        <f t="shared" si="2"/>
        <v>-0.19921299889672595</v>
      </c>
      <c r="P6" s="5">
        <f t="shared" si="3"/>
        <v>0</v>
      </c>
      <c r="Q6" s="5">
        <f t="shared" si="3"/>
        <v>0</v>
      </c>
      <c r="R6" s="5">
        <f t="shared" si="3"/>
        <v>0</v>
      </c>
      <c r="S6" s="5">
        <f t="shared" si="3"/>
        <v>272.46338720000006</v>
      </c>
      <c r="T6" s="5">
        <f t="shared" si="3"/>
        <v>0</v>
      </c>
      <c r="U6" s="7">
        <f t="shared" si="4"/>
        <v>272.46338720000006</v>
      </c>
      <c r="V6" s="106">
        <f t="shared" si="5"/>
        <v>5.7295892164671743E-3</v>
      </c>
      <c r="W6" s="29">
        <f t="shared" si="6"/>
        <v>272.46338720000006</v>
      </c>
      <c r="X6" s="64"/>
      <c r="Y6" s="181" t="str">
        <f t="shared" ref="Y6:Y69" si="22">+IF(X6&lt;&gt;"",I6,"")</f>
        <v/>
      </c>
      <c r="Z6" s="133"/>
      <c r="AA6" s="78">
        <f t="shared" si="7"/>
        <v>0</v>
      </c>
      <c r="AB6" s="57" t="str">
        <f t="shared" si="8"/>
        <v/>
      </c>
      <c r="AC6" s="29">
        <f t="shared" si="9"/>
        <v>0</v>
      </c>
      <c r="AD6" s="47">
        <v>198.54430000000002</v>
      </c>
      <c r="AE6" s="28">
        <v>19.67586</v>
      </c>
      <c r="AF6" s="60">
        <f t="shared" si="10"/>
        <v>9.9100603744353269E-2</v>
      </c>
      <c r="AG6" s="61">
        <f t="shared" si="11"/>
        <v>39.708860000000008</v>
      </c>
      <c r="AH6" s="82">
        <f t="shared" si="12"/>
        <v>0</v>
      </c>
      <c r="AI6" s="82">
        <f t="shared" si="13"/>
        <v>0</v>
      </c>
      <c r="AJ6" s="29">
        <f t="shared" si="14"/>
        <v>39.708860000000008</v>
      </c>
      <c r="AK6" s="145">
        <f t="shared" si="15"/>
        <v>6683.4225223007688</v>
      </c>
      <c r="AL6" s="110">
        <f t="shared" si="16"/>
        <v>521.39924760239592</v>
      </c>
      <c r="AM6" s="149">
        <f t="shared" si="17"/>
        <v>7204.8217699031647</v>
      </c>
      <c r="AN6" s="114">
        <v>0</v>
      </c>
      <c r="AO6" s="116">
        <f t="shared" si="18"/>
        <v>6410.9591351007684</v>
      </c>
      <c r="AP6" s="152">
        <f t="shared" si="19"/>
        <v>6892.6495227031646</v>
      </c>
      <c r="AQ6" s="115">
        <f t="shared" si="20"/>
        <v>0</v>
      </c>
      <c r="AR6" s="112">
        <f t="shared" si="21"/>
        <v>7204.8217699031647</v>
      </c>
    </row>
    <row r="7" spans="1:44">
      <c r="A7" s="37" t="s">
        <v>9</v>
      </c>
      <c r="B7" s="2" t="s">
        <v>14</v>
      </c>
      <c r="C7" s="3" t="str">
        <f t="shared" si="0"/>
        <v>xx2912</v>
      </c>
      <c r="D7" s="2">
        <v>0</v>
      </c>
      <c r="E7" s="2">
        <v>0</v>
      </c>
      <c r="F7" s="41" t="s">
        <v>15</v>
      </c>
      <c r="G7" s="52">
        <v>0</v>
      </c>
      <c r="H7" s="132">
        <v>96250.176028676011</v>
      </c>
      <c r="I7" s="179">
        <v>110500.77934999998</v>
      </c>
      <c r="J7" s="169">
        <v>60768.7</v>
      </c>
      <c r="K7" s="170">
        <v>52966.75</v>
      </c>
      <c r="L7" s="171">
        <f t="shared" si="1"/>
        <v>-0.12838764034774475</v>
      </c>
      <c r="M7" s="159">
        <v>127893.28</v>
      </c>
      <c r="N7" s="160">
        <v>113385.32972700075</v>
      </c>
      <c r="O7" s="128">
        <f t="shared" si="2"/>
        <v>-0.11343794039060728</v>
      </c>
      <c r="P7" s="5">
        <f t="shared" si="3"/>
        <v>0</v>
      </c>
      <c r="Q7" s="5">
        <f t="shared" si="3"/>
        <v>0</v>
      </c>
      <c r="R7" s="5">
        <f t="shared" si="3"/>
        <v>3315.0233804999993</v>
      </c>
      <c r="S7" s="5">
        <f t="shared" si="3"/>
        <v>0</v>
      </c>
      <c r="T7" s="5">
        <f t="shared" si="3"/>
        <v>0</v>
      </c>
      <c r="U7" s="7">
        <f t="shared" si="4"/>
        <v>3315.0233804999993</v>
      </c>
      <c r="V7" s="106">
        <f t="shared" si="5"/>
        <v>6.9711099199200405E-2</v>
      </c>
      <c r="W7" s="29">
        <f t="shared" si="6"/>
        <v>3315.0233804999993</v>
      </c>
      <c r="X7" s="64" t="s">
        <v>917</v>
      </c>
      <c r="Y7" s="181">
        <f t="shared" si="22"/>
        <v>110500.77934999998</v>
      </c>
      <c r="Z7" s="133">
        <f>I7/H7</f>
        <v>1.1480579455468036</v>
      </c>
      <c r="AA7" s="78">
        <f t="shared" si="7"/>
        <v>110500.77934999998</v>
      </c>
      <c r="AB7" s="57">
        <f t="shared" si="8"/>
        <v>7.9411577607183995E-2</v>
      </c>
      <c r="AC7" s="29">
        <f t="shared" si="9"/>
        <v>2938.2283714658079</v>
      </c>
      <c r="AD7" s="47">
        <v>6093.18127</v>
      </c>
      <c r="AE7" s="28">
        <v>1197.57059</v>
      </c>
      <c r="AF7" s="60">
        <f t="shared" si="10"/>
        <v>0.19654274785755718</v>
      </c>
      <c r="AG7" s="61">
        <f t="shared" si="11"/>
        <v>1218.636254</v>
      </c>
      <c r="AH7" s="82">
        <f t="shared" si="12"/>
        <v>0</v>
      </c>
      <c r="AI7" s="82">
        <f t="shared" si="13"/>
        <v>0</v>
      </c>
      <c r="AJ7" s="29">
        <f t="shared" si="14"/>
        <v>1218.636254</v>
      </c>
      <c r="AK7" s="145">
        <f t="shared" si="15"/>
        <v>102503.42778064182</v>
      </c>
      <c r="AL7" s="110">
        <f t="shared" si="16"/>
        <v>1218.636254</v>
      </c>
      <c r="AM7" s="149">
        <f t="shared" si="17"/>
        <v>103722.06403464182</v>
      </c>
      <c r="AN7" s="114">
        <v>5301</v>
      </c>
      <c r="AO7" s="116">
        <f t="shared" si="18"/>
        <v>101551.17602867601</v>
      </c>
      <c r="AP7" s="152">
        <f t="shared" si="19"/>
        <v>101551.17602867601</v>
      </c>
      <c r="AQ7" s="115">
        <f t="shared" si="20"/>
        <v>0</v>
      </c>
      <c r="AR7" s="112">
        <f t="shared" si="21"/>
        <v>103722.06403464182</v>
      </c>
    </row>
    <row r="8" spans="1:44">
      <c r="A8" s="37" t="s">
        <v>9</v>
      </c>
      <c r="B8" s="2" t="s">
        <v>16</v>
      </c>
      <c r="C8" s="3" t="str">
        <f t="shared" si="0"/>
        <v>xxA316</v>
      </c>
      <c r="D8" s="2">
        <v>1</v>
      </c>
      <c r="E8" s="2">
        <v>0</v>
      </c>
      <c r="F8" s="41" t="s">
        <v>17</v>
      </c>
      <c r="G8" s="52">
        <v>345.33597526590682</v>
      </c>
      <c r="H8" s="132">
        <v>530.83089687129029</v>
      </c>
      <c r="I8" s="179">
        <v>587.96632</v>
      </c>
      <c r="J8" s="169">
        <v>1220.24</v>
      </c>
      <c r="K8" s="170">
        <v>415.25</v>
      </c>
      <c r="L8" s="171">
        <f t="shared" si="1"/>
        <v>-0.65969809217858777</v>
      </c>
      <c r="M8" s="159">
        <v>2705.97</v>
      </c>
      <c r="N8" s="160">
        <v>1089.896765908981</v>
      </c>
      <c r="O8" s="128">
        <f t="shared" si="2"/>
        <v>-0.59722511117677546</v>
      </c>
      <c r="P8" s="5">
        <f t="shared" si="3"/>
        <v>0</v>
      </c>
      <c r="Q8" s="5">
        <f t="shared" si="3"/>
        <v>0</v>
      </c>
      <c r="R8" s="5">
        <f t="shared" si="3"/>
        <v>0</v>
      </c>
      <c r="S8" s="5">
        <f t="shared" si="3"/>
        <v>0</v>
      </c>
      <c r="T8" s="5">
        <f t="shared" si="3"/>
        <v>29.398316000000001</v>
      </c>
      <c r="U8" s="7">
        <f t="shared" si="4"/>
        <v>29.398316000000001</v>
      </c>
      <c r="V8" s="106">
        <f t="shared" si="5"/>
        <v>6.1821250945636916E-4</v>
      </c>
      <c r="W8" s="29">
        <f t="shared" si="6"/>
        <v>29.398316000000001</v>
      </c>
      <c r="X8" s="64"/>
      <c r="Y8" s="181" t="str">
        <f t="shared" si="22"/>
        <v/>
      </c>
      <c r="Z8" s="133"/>
      <c r="AA8" s="78">
        <f t="shared" si="7"/>
        <v>0</v>
      </c>
      <c r="AB8" s="57" t="str">
        <f t="shared" si="8"/>
        <v/>
      </c>
      <c r="AC8" s="29">
        <f t="shared" si="9"/>
        <v>0</v>
      </c>
      <c r="AD8" s="47">
        <v>0</v>
      </c>
      <c r="AE8" s="28">
        <v>0</v>
      </c>
      <c r="AF8" s="60">
        <f t="shared" si="10"/>
        <v>0</v>
      </c>
      <c r="AG8" s="61">
        <f t="shared" si="11"/>
        <v>0</v>
      </c>
      <c r="AH8" s="82">
        <f t="shared" si="12"/>
        <v>1</v>
      </c>
      <c r="AI8" s="82">
        <f t="shared" si="13"/>
        <v>0</v>
      </c>
      <c r="AJ8" s="29">
        <f t="shared" si="14"/>
        <v>0</v>
      </c>
      <c r="AK8" s="145">
        <f t="shared" si="15"/>
        <v>560.22921287129031</v>
      </c>
      <c r="AL8" s="110">
        <f t="shared" si="16"/>
        <v>345.33597526590682</v>
      </c>
      <c r="AM8" s="149">
        <f t="shared" si="17"/>
        <v>905.56518813719708</v>
      </c>
      <c r="AN8" s="114">
        <v>0</v>
      </c>
      <c r="AO8" s="116">
        <f t="shared" si="18"/>
        <v>530.83089687129029</v>
      </c>
      <c r="AP8" s="152">
        <f t="shared" si="19"/>
        <v>876.16687213719706</v>
      </c>
      <c r="AQ8" s="115">
        <f t="shared" si="20"/>
        <v>0</v>
      </c>
      <c r="AR8" s="112">
        <f t="shared" si="21"/>
        <v>905.56518813719708</v>
      </c>
    </row>
    <row r="9" spans="1:44">
      <c r="A9" s="37" t="s">
        <v>9</v>
      </c>
      <c r="B9" s="2" t="s">
        <v>18</v>
      </c>
      <c r="C9" s="3" t="str">
        <f t="shared" si="0"/>
        <v>xxC353</v>
      </c>
      <c r="D9" s="2">
        <v>1</v>
      </c>
      <c r="E9" s="2">
        <v>0</v>
      </c>
      <c r="F9" s="41" t="s">
        <v>19</v>
      </c>
      <c r="G9" s="52">
        <v>840</v>
      </c>
      <c r="H9" s="132">
        <v>0</v>
      </c>
      <c r="I9" s="179">
        <v>0</v>
      </c>
      <c r="J9" s="172">
        <v>0</v>
      </c>
      <c r="K9" s="173">
        <v>0</v>
      </c>
      <c r="L9" s="171">
        <f t="shared" si="1"/>
        <v>0</v>
      </c>
      <c r="M9" s="161">
        <v>0</v>
      </c>
      <c r="N9" s="162">
        <v>0</v>
      </c>
      <c r="O9" s="128">
        <f t="shared" si="2"/>
        <v>0</v>
      </c>
      <c r="P9" s="5">
        <f t="shared" si="3"/>
        <v>0</v>
      </c>
      <c r="Q9" s="5">
        <f t="shared" si="3"/>
        <v>0</v>
      </c>
      <c r="R9" s="5">
        <f t="shared" si="3"/>
        <v>0</v>
      </c>
      <c r="S9" s="5">
        <f t="shared" si="3"/>
        <v>0</v>
      </c>
      <c r="T9" s="5">
        <f t="shared" si="3"/>
        <v>0</v>
      </c>
      <c r="U9" s="7">
        <f t="shared" si="4"/>
        <v>0</v>
      </c>
      <c r="V9" s="106">
        <f t="shared" si="5"/>
        <v>0</v>
      </c>
      <c r="W9" s="29">
        <f t="shared" si="6"/>
        <v>0</v>
      </c>
      <c r="X9" s="64"/>
      <c r="Y9" s="181" t="str">
        <f t="shared" si="22"/>
        <v/>
      </c>
      <c r="Z9" s="133"/>
      <c r="AA9" s="78">
        <f t="shared" si="7"/>
        <v>0</v>
      </c>
      <c r="AB9" s="57" t="str">
        <f t="shared" si="8"/>
        <v/>
      </c>
      <c r="AC9" s="29">
        <f t="shared" si="9"/>
        <v>0</v>
      </c>
      <c r="AD9" s="47">
        <v>1.8247199999999566</v>
      </c>
      <c r="AE9" s="28">
        <v>0</v>
      </c>
      <c r="AF9" s="60">
        <f t="shared" si="10"/>
        <v>0</v>
      </c>
      <c r="AG9" s="61">
        <f t="shared" si="11"/>
        <v>0.36494399999999133</v>
      </c>
      <c r="AH9" s="82">
        <f t="shared" si="12"/>
        <v>1</v>
      </c>
      <c r="AI9" s="82">
        <f t="shared" si="13"/>
        <v>0</v>
      </c>
      <c r="AJ9" s="29">
        <f t="shared" si="14"/>
        <v>0</v>
      </c>
      <c r="AK9" s="145">
        <f t="shared" si="15"/>
        <v>0</v>
      </c>
      <c r="AL9" s="110">
        <f t="shared" si="16"/>
        <v>840</v>
      </c>
      <c r="AM9" s="149">
        <f t="shared" si="17"/>
        <v>840</v>
      </c>
      <c r="AN9" s="114">
        <v>0</v>
      </c>
      <c r="AO9" s="116">
        <f t="shared" si="18"/>
        <v>0</v>
      </c>
      <c r="AP9" s="152">
        <f t="shared" si="19"/>
        <v>840</v>
      </c>
      <c r="AQ9" s="115">
        <f t="shared" si="20"/>
        <v>0</v>
      </c>
      <c r="AR9" s="112">
        <f t="shared" si="21"/>
        <v>840</v>
      </c>
    </row>
    <row r="10" spans="1:44">
      <c r="A10" s="37" t="s">
        <v>9</v>
      </c>
      <c r="B10" s="2" t="s">
        <v>20</v>
      </c>
      <c r="C10" s="3" t="str">
        <f t="shared" si="0"/>
        <v>xxK327</v>
      </c>
      <c r="D10" s="2">
        <v>0</v>
      </c>
      <c r="E10" s="2">
        <v>0</v>
      </c>
      <c r="F10" s="41" t="s">
        <v>21</v>
      </c>
      <c r="G10" s="52">
        <v>0</v>
      </c>
      <c r="H10" s="132">
        <v>4526.242838512042</v>
      </c>
      <c r="I10" s="179">
        <v>5031.0769600000003</v>
      </c>
      <c r="J10" s="169">
        <v>3216.52</v>
      </c>
      <c r="K10" s="170">
        <v>2492.52</v>
      </c>
      <c r="L10" s="171">
        <f t="shared" si="1"/>
        <v>-0.22508798328628454</v>
      </c>
      <c r="M10" s="159">
        <v>6983.7</v>
      </c>
      <c r="N10" s="160">
        <v>5501.2286842517069</v>
      </c>
      <c r="O10" s="128">
        <f t="shared" si="2"/>
        <v>-0.21227591616883501</v>
      </c>
      <c r="P10" s="5">
        <f t="shared" si="3"/>
        <v>0</v>
      </c>
      <c r="Q10" s="5">
        <f t="shared" si="3"/>
        <v>0</v>
      </c>
      <c r="R10" s="5">
        <f t="shared" si="3"/>
        <v>0</v>
      </c>
      <c r="S10" s="5">
        <f t="shared" si="3"/>
        <v>201.24307840000003</v>
      </c>
      <c r="T10" s="5">
        <f t="shared" si="3"/>
        <v>0</v>
      </c>
      <c r="U10" s="7">
        <f t="shared" si="4"/>
        <v>201.24307840000003</v>
      </c>
      <c r="V10" s="106">
        <f t="shared" si="5"/>
        <v>4.2319086749182796E-3</v>
      </c>
      <c r="W10" s="29">
        <f t="shared" si="6"/>
        <v>201.24307840000003</v>
      </c>
      <c r="X10" s="64"/>
      <c r="Y10" s="181" t="str">
        <f t="shared" si="22"/>
        <v/>
      </c>
      <c r="Z10" s="133"/>
      <c r="AA10" s="78">
        <f t="shared" si="7"/>
        <v>0</v>
      </c>
      <c r="AB10" s="57" t="str">
        <f t="shared" si="8"/>
        <v/>
      </c>
      <c r="AC10" s="29">
        <f t="shared" si="9"/>
        <v>0</v>
      </c>
      <c r="AD10" s="47">
        <v>214.81698</v>
      </c>
      <c r="AE10" s="28">
        <v>1.92194</v>
      </c>
      <c r="AF10" s="60">
        <f t="shared" si="10"/>
        <v>8.9468718906671151E-3</v>
      </c>
      <c r="AG10" s="61">
        <f t="shared" si="11"/>
        <v>42.963396000000003</v>
      </c>
      <c r="AH10" s="82">
        <f t="shared" si="12"/>
        <v>0</v>
      </c>
      <c r="AI10" s="82">
        <f t="shared" si="13"/>
        <v>0</v>
      </c>
      <c r="AJ10" s="29">
        <f t="shared" si="14"/>
        <v>42.963396000000003</v>
      </c>
      <c r="AK10" s="145">
        <f t="shared" si="15"/>
        <v>4727.4859169120418</v>
      </c>
      <c r="AL10" s="110">
        <f t="shared" si="16"/>
        <v>42.963396000000003</v>
      </c>
      <c r="AM10" s="149">
        <f t="shared" si="17"/>
        <v>4770.4493129120419</v>
      </c>
      <c r="AN10" s="114">
        <v>0</v>
      </c>
      <c r="AO10" s="116">
        <f t="shared" si="18"/>
        <v>4526.242838512042</v>
      </c>
      <c r="AP10" s="152">
        <f t="shared" si="19"/>
        <v>4526.242838512042</v>
      </c>
      <c r="AQ10" s="115">
        <f t="shared" si="20"/>
        <v>0</v>
      </c>
      <c r="AR10" s="112">
        <f t="shared" si="21"/>
        <v>4770.4493129120419</v>
      </c>
    </row>
    <row r="11" spans="1:44">
      <c r="A11" s="37" t="s">
        <v>9</v>
      </c>
      <c r="B11" s="2" t="s">
        <v>22</v>
      </c>
      <c r="C11" s="3" t="str">
        <f t="shared" si="0"/>
        <v>xxK526</v>
      </c>
      <c r="D11" s="2">
        <v>1</v>
      </c>
      <c r="E11" s="2">
        <v>0</v>
      </c>
      <c r="F11" s="41" t="s">
        <v>23</v>
      </c>
      <c r="G11" s="52">
        <v>481.68301824065554</v>
      </c>
      <c r="H11" s="132">
        <v>1708.309907905091</v>
      </c>
      <c r="I11" s="179">
        <v>2155.7683000000002</v>
      </c>
      <c r="J11" s="169">
        <v>2139.9299999999998</v>
      </c>
      <c r="K11" s="170">
        <v>880.71</v>
      </c>
      <c r="L11" s="171">
        <f t="shared" si="1"/>
        <v>-0.58843980877879176</v>
      </c>
      <c r="M11" s="159">
        <v>4886.57</v>
      </c>
      <c r="N11" s="160">
        <v>2315.8413092923197</v>
      </c>
      <c r="O11" s="128">
        <f t="shared" si="2"/>
        <v>-0.52608039805173767</v>
      </c>
      <c r="P11" s="5">
        <f t="shared" si="3"/>
        <v>0</v>
      </c>
      <c r="Q11" s="5">
        <f t="shared" si="3"/>
        <v>0</v>
      </c>
      <c r="R11" s="5">
        <f t="shared" si="3"/>
        <v>0</v>
      </c>
      <c r="S11" s="5">
        <f t="shared" si="3"/>
        <v>0</v>
      </c>
      <c r="T11" s="5">
        <f t="shared" si="3"/>
        <v>107.78841500000001</v>
      </c>
      <c r="U11" s="7">
        <f t="shared" si="4"/>
        <v>107.78841500000001</v>
      </c>
      <c r="V11" s="106">
        <f t="shared" si="5"/>
        <v>2.266665428301218E-3</v>
      </c>
      <c r="W11" s="29">
        <f t="shared" si="6"/>
        <v>107.78841500000001</v>
      </c>
      <c r="X11" s="64"/>
      <c r="Y11" s="181" t="str">
        <f t="shared" si="22"/>
        <v/>
      </c>
      <c r="Z11" s="133"/>
      <c r="AA11" s="78">
        <f t="shared" si="7"/>
        <v>0</v>
      </c>
      <c r="AB11" s="57" t="str">
        <f t="shared" si="8"/>
        <v/>
      </c>
      <c r="AC11" s="29">
        <f t="shared" si="9"/>
        <v>0</v>
      </c>
      <c r="AD11" s="47">
        <v>72.245609999999999</v>
      </c>
      <c r="AE11" s="28">
        <v>0.37551999999999452</v>
      </c>
      <c r="AF11" s="60">
        <f t="shared" si="10"/>
        <v>5.1978244768089649E-3</v>
      </c>
      <c r="AG11" s="61">
        <f t="shared" si="11"/>
        <v>14.449122000000001</v>
      </c>
      <c r="AH11" s="82">
        <f t="shared" si="12"/>
        <v>1</v>
      </c>
      <c r="AI11" s="82">
        <f t="shared" si="13"/>
        <v>0</v>
      </c>
      <c r="AJ11" s="29">
        <f t="shared" si="14"/>
        <v>0</v>
      </c>
      <c r="AK11" s="145">
        <f t="shared" si="15"/>
        <v>1816.098322905091</v>
      </c>
      <c r="AL11" s="110">
        <f t="shared" si="16"/>
        <v>481.68301824065554</v>
      </c>
      <c r="AM11" s="149">
        <f t="shared" si="17"/>
        <v>2297.7813411457464</v>
      </c>
      <c r="AN11" s="114">
        <v>47</v>
      </c>
      <c r="AO11" s="116">
        <f t="shared" si="18"/>
        <v>1755.309907905091</v>
      </c>
      <c r="AP11" s="152">
        <f t="shared" si="19"/>
        <v>2236.9929261457464</v>
      </c>
      <c r="AQ11" s="115">
        <f t="shared" si="20"/>
        <v>0</v>
      </c>
      <c r="AR11" s="112">
        <f t="shared" si="21"/>
        <v>2297.7813411457464</v>
      </c>
    </row>
    <row r="12" spans="1:44">
      <c r="A12" s="37" t="s">
        <v>24</v>
      </c>
      <c r="B12" s="2" t="s">
        <v>25</v>
      </c>
      <c r="C12" s="3" t="str">
        <f t="shared" si="0"/>
        <v>xx1084</v>
      </c>
      <c r="D12" s="2">
        <v>0</v>
      </c>
      <c r="E12" s="2">
        <v>0</v>
      </c>
      <c r="F12" s="41" t="s">
        <v>26</v>
      </c>
      <c r="G12" s="52">
        <v>0</v>
      </c>
      <c r="H12" s="132">
        <v>13353.012330185591</v>
      </c>
      <c r="I12" s="179">
        <v>14303.076110000002</v>
      </c>
      <c r="J12" s="169">
        <v>9230.39</v>
      </c>
      <c r="K12" s="170">
        <v>6630.9</v>
      </c>
      <c r="L12" s="171">
        <f t="shared" si="1"/>
        <v>-0.28162298667770269</v>
      </c>
      <c r="M12" s="159">
        <v>21669.599999999999</v>
      </c>
      <c r="N12" s="160">
        <v>14221.688712765199</v>
      </c>
      <c r="O12" s="128">
        <f t="shared" si="2"/>
        <v>-0.34370321959033856</v>
      </c>
      <c r="P12" s="5">
        <f t="shared" si="3"/>
        <v>0</v>
      </c>
      <c r="Q12" s="5">
        <f t="shared" si="3"/>
        <v>0</v>
      </c>
      <c r="R12" s="5">
        <f t="shared" si="3"/>
        <v>0</v>
      </c>
      <c r="S12" s="5">
        <f t="shared" si="3"/>
        <v>0</v>
      </c>
      <c r="T12" s="5">
        <f t="shared" si="3"/>
        <v>715.15380550000009</v>
      </c>
      <c r="U12" s="7">
        <f t="shared" si="4"/>
        <v>715.15380550000009</v>
      </c>
      <c r="V12" s="106">
        <f t="shared" si="5"/>
        <v>1.5038855584293576E-2</v>
      </c>
      <c r="W12" s="29">
        <f t="shared" si="6"/>
        <v>715.15380550000009</v>
      </c>
      <c r="X12" s="64"/>
      <c r="Y12" s="181" t="str">
        <f t="shared" si="22"/>
        <v/>
      </c>
      <c r="Z12" s="133"/>
      <c r="AA12" s="78">
        <f t="shared" si="7"/>
        <v>0</v>
      </c>
      <c r="AB12" s="57" t="str">
        <f t="shared" si="8"/>
        <v/>
      </c>
      <c r="AC12" s="29">
        <f t="shared" si="9"/>
        <v>0</v>
      </c>
      <c r="AD12" s="47">
        <v>1339.77711</v>
      </c>
      <c r="AE12" s="28">
        <v>29.709040000000002</v>
      </c>
      <c r="AF12" s="60">
        <f t="shared" si="10"/>
        <v>2.2174613805724747E-2</v>
      </c>
      <c r="AG12" s="61">
        <f t="shared" si="11"/>
        <v>267.955422</v>
      </c>
      <c r="AH12" s="82">
        <f t="shared" si="12"/>
        <v>0</v>
      </c>
      <c r="AI12" s="82">
        <f t="shared" si="13"/>
        <v>0</v>
      </c>
      <c r="AJ12" s="29">
        <f t="shared" si="14"/>
        <v>267.955422</v>
      </c>
      <c r="AK12" s="145">
        <f t="shared" si="15"/>
        <v>14068.166135685591</v>
      </c>
      <c r="AL12" s="110">
        <f t="shared" si="16"/>
        <v>267.955422</v>
      </c>
      <c r="AM12" s="149">
        <f t="shared" si="17"/>
        <v>14336.12155768559</v>
      </c>
      <c r="AN12" s="114">
        <v>0</v>
      </c>
      <c r="AO12" s="116">
        <f t="shared" si="18"/>
        <v>13353.012330185591</v>
      </c>
      <c r="AP12" s="152">
        <f t="shared" si="19"/>
        <v>13353.012330185591</v>
      </c>
      <c r="AQ12" s="115">
        <f t="shared" si="20"/>
        <v>0</v>
      </c>
      <c r="AR12" s="112">
        <f t="shared" si="21"/>
        <v>14336.12155768559</v>
      </c>
    </row>
    <row r="13" spans="1:44">
      <c r="A13" s="37" t="s">
        <v>24</v>
      </c>
      <c r="B13" s="2" t="s">
        <v>27</v>
      </c>
      <c r="C13" s="3" t="str">
        <f t="shared" si="0"/>
        <v>xx1122</v>
      </c>
      <c r="D13" s="2">
        <v>0</v>
      </c>
      <c r="E13" s="2">
        <v>0</v>
      </c>
      <c r="F13" s="41" t="s">
        <v>28</v>
      </c>
      <c r="G13" s="52">
        <v>0</v>
      </c>
      <c r="H13" s="132">
        <v>45824.841523456693</v>
      </c>
      <c r="I13" s="179">
        <v>54308.323419999986</v>
      </c>
      <c r="J13" s="169">
        <v>26456.240000000002</v>
      </c>
      <c r="K13" s="170">
        <v>25457.99</v>
      </c>
      <c r="L13" s="171">
        <f t="shared" si="1"/>
        <v>-3.7732119152230292E-2</v>
      </c>
      <c r="M13" s="159">
        <v>57498.61</v>
      </c>
      <c r="N13" s="160">
        <v>53955.396562518014</v>
      </c>
      <c r="O13" s="128">
        <f t="shared" si="2"/>
        <v>-6.1622592919759023E-2</v>
      </c>
      <c r="P13" s="5">
        <f t="shared" si="3"/>
        <v>0</v>
      </c>
      <c r="Q13" s="5">
        <f t="shared" si="3"/>
        <v>1086.1664683999998</v>
      </c>
      <c r="R13" s="5">
        <f t="shared" si="3"/>
        <v>0</v>
      </c>
      <c r="S13" s="5">
        <f t="shared" si="3"/>
        <v>0</v>
      </c>
      <c r="T13" s="5">
        <f t="shared" si="3"/>
        <v>0</v>
      </c>
      <c r="U13" s="7">
        <f t="shared" si="4"/>
        <v>1086.1664683999998</v>
      </c>
      <c r="V13" s="106">
        <f t="shared" si="5"/>
        <v>2.2840821838806206E-2</v>
      </c>
      <c r="W13" s="29">
        <f t="shared" si="6"/>
        <v>1086.1664683999998</v>
      </c>
      <c r="X13" s="64" t="s">
        <v>918</v>
      </c>
      <c r="Y13" s="181">
        <f t="shared" si="22"/>
        <v>54308.323419999986</v>
      </c>
      <c r="Z13" s="133">
        <f>I13/H13</f>
        <v>1.1851284503013675</v>
      </c>
      <c r="AA13" s="78">
        <f t="shared" si="7"/>
        <v>54308.323419999986</v>
      </c>
      <c r="AB13" s="57">
        <f t="shared" si="8"/>
        <v>3.9028771248058876E-2</v>
      </c>
      <c r="AC13" s="29">
        <f t="shared" si="9"/>
        <v>1444.0645361781785</v>
      </c>
      <c r="AD13" s="47">
        <v>2778.8808100000001</v>
      </c>
      <c r="AE13" s="28">
        <v>779.94902999999999</v>
      </c>
      <c r="AF13" s="60">
        <f t="shared" si="10"/>
        <v>0.28067019902159818</v>
      </c>
      <c r="AG13" s="61">
        <f t="shared" si="11"/>
        <v>555.776162</v>
      </c>
      <c r="AH13" s="82">
        <f t="shared" si="12"/>
        <v>0</v>
      </c>
      <c r="AI13" s="82">
        <f t="shared" si="13"/>
        <v>0</v>
      </c>
      <c r="AJ13" s="29">
        <f t="shared" si="14"/>
        <v>555.776162</v>
      </c>
      <c r="AK13" s="145">
        <f t="shared" si="15"/>
        <v>48355.072528034871</v>
      </c>
      <c r="AL13" s="110">
        <f t="shared" si="16"/>
        <v>555.776162</v>
      </c>
      <c r="AM13" s="149">
        <f t="shared" si="17"/>
        <v>48910.848690034873</v>
      </c>
      <c r="AN13" s="114">
        <v>2869</v>
      </c>
      <c r="AO13" s="116">
        <f t="shared" si="18"/>
        <v>48693.841523456693</v>
      </c>
      <c r="AP13" s="152">
        <f t="shared" si="19"/>
        <v>48693.841523456693</v>
      </c>
      <c r="AQ13" s="115">
        <f t="shared" si="20"/>
        <v>0</v>
      </c>
      <c r="AR13" s="112">
        <f t="shared" si="21"/>
        <v>48910.848690034873</v>
      </c>
    </row>
    <row r="14" spans="1:44">
      <c r="A14" s="37" t="s">
        <v>24</v>
      </c>
      <c r="B14" s="2" t="s">
        <v>29</v>
      </c>
      <c r="C14" s="3" t="str">
        <f t="shared" si="0"/>
        <v>xx1129</v>
      </c>
      <c r="D14" s="2">
        <v>0</v>
      </c>
      <c r="E14" s="2">
        <v>0</v>
      </c>
      <c r="F14" s="41" t="s">
        <v>30</v>
      </c>
      <c r="G14" s="52">
        <v>0</v>
      </c>
      <c r="H14" s="132">
        <v>6569.9331165184331</v>
      </c>
      <c r="I14" s="179">
        <v>6969.1250500000006</v>
      </c>
      <c r="J14" s="169">
        <v>4666.78</v>
      </c>
      <c r="K14" s="170">
        <v>3641.15</v>
      </c>
      <c r="L14" s="171">
        <f t="shared" si="1"/>
        <v>-0.21977251981023316</v>
      </c>
      <c r="M14" s="159">
        <v>9914.7099999999991</v>
      </c>
      <c r="N14" s="160">
        <v>7708.9851883580377</v>
      </c>
      <c r="O14" s="128">
        <f t="shared" si="2"/>
        <v>-0.22246992717305514</v>
      </c>
      <c r="P14" s="5">
        <f t="shared" si="3"/>
        <v>0</v>
      </c>
      <c r="Q14" s="5">
        <f t="shared" si="3"/>
        <v>0</v>
      </c>
      <c r="R14" s="5">
        <f t="shared" si="3"/>
        <v>0</v>
      </c>
      <c r="S14" s="5">
        <f t="shared" si="3"/>
        <v>278.76500200000004</v>
      </c>
      <c r="T14" s="5">
        <f t="shared" si="3"/>
        <v>0</v>
      </c>
      <c r="U14" s="7">
        <f t="shared" si="4"/>
        <v>278.76500200000004</v>
      </c>
      <c r="V14" s="106">
        <f t="shared" si="5"/>
        <v>5.8621048714160972E-3</v>
      </c>
      <c r="W14" s="29">
        <f t="shared" si="6"/>
        <v>278.76500200000004</v>
      </c>
      <c r="X14" s="64"/>
      <c r="Y14" s="181" t="str">
        <f t="shared" si="22"/>
        <v/>
      </c>
      <c r="Z14" s="133"/>
      <c r="AA14" s="78">
        <f t="shared" si="7"/>
        <v>0</v>
      </c>
      <c r="AB14" s="57" t="str">
        <f t="shared" si="8"/>
        <v/>
      </c>
      <c r="AC14" s="29">
        <f t="shared" si="9"/>
        <v>0</v>
      </c>
      <c r="AD14" s="47">
        <v>208.11854</v>
      </c>
      <c r="AE14" s="28">
        <v>0</v>
      </c>
      <c r="AF14" s="60">
        <f t="shared" si="10"/>
        <v>0</v>
      </c>
      <c r="AG14" s="61">
        <f t="shared" si="11"/>
        <v>41.623708000000001</v>
      </c>
      <c r="AH14" s="82">
        <f t="shared" si="12"/>
        <v>0</v>
      </c>
      <c r="AI14" s="82">
        <f t="shared" si="13"/>
        <v>0</v>
      </c>
      <c r="AJ14" s="29">
        <f t="shared" si="14"/>
        <v>41.623708000000001</v>
      </c>
      <c r="AK14" s="145">
        <f t="shared" si="15"/>
        <v>6848.6981185184331</v>
      </c>
      <c r="AL14" s="110">
        <f t="shared" si="16"/>
        <v>41.623708000000001</v>
      </c>
      <c r="AM14" s="149">
        <f t="shared" si="17"/>
        <v>6890.3218265184332</v>
      </c>
      <c r="AN14" s="114">
        <v>0</v>
      </c>
      <c r="AO14" s="116">
        <f t="shared" si="18"/>
        <v>6569.9331165184331</v>
      </c>
      <c r="AP14" s="152">
        <f t="shared" si="19"/>
        <v>6569.9331165184331</v>
      </c>
      <c r="AQ14" s="115">
        <f t="shared" si="20"/>
        <v>0</v>
      </c>
      <c r="AR14" s="112">
        <f t="shared" si="21"/>
        <v>6890.3218265184332</v>
      </c>
    </row>
    <row r="15" spans="1:44">
      <c r="A15" s="37" t="s">
        <v>24</v>
      </c>
      <c r="B15" s="2" t="s">
        <v>31</v>
      </c>
      <c r="C15" s="3" t="str">
        <f t="shared" si="0"/>
        <v>xx1135</v>
      </c>
      <c r="D15" s="2">
        <v>0</v>
      </c>
      <c r="E15" s="2">
        <v>0</v>
      </c>
      <c r="F15" s="41" t="s">
        <v>32</v>
      </c>
      <c r="G15" s="52">
        <v>0</v>
      </c>
      <c r="H15" s="132">
        <v>2910.3089114009522</v>
      </c>
      <c r="I15" s="179">
        <v>3054.7799300000006</v>
      </c>
      <c r="J15" s="169">
        <v>2351.33</v>
      </c>
      <c r="K15" s="170">
        <v>1611.53</v>
      </c>
      <c r="L15" s="171">
        <f t="shared" si="1"/>
        <v>-0.31463044319597844</v>
      </c>
      <c r="M15" s="159">
        <v>5315.3</v>
      </c>
      <c r="N15" s="160">
        <v>3318.6799333594672</v>
      </c>
      <c r="O15" s="128">
        <f t="shared" si="2"/>
        <v>-0.37563638301516999</v>
      </c>
      <c r="P15" s="5">
        <f t="shared" ref="P15:T24" si="23">+IF(AND($O15&lt;=P$2,$O15&gt;Q$2),P$3,0)*$I15</f>
        <v>0</v>
      </c>
      <c r="Q15" s="5">
        <f t="shared" si="23"/>
        <v>0</v>
      </c>
      <c r="R15" s="5">
        <f t="shared" si="23"/>
        <v>0</v>
      </c>
      <c r="S15" s="5">
        <f t="shared" si="23"/>
        <v>0</v>
      </c>
      <c r="T15" s="5">
        <f t="shared" si="23"/>
        <v>152.73899650000004</v>
      </c>
      <c r="U15" s="7">
        <f t="shared" si="4"/>
        <v>152.73899650000004</v>
      </c>
      <c r="V15" s="106">
        <f t="shared" si="5"/>
        <v>3.2119240543612296E-3</v>
      </c>
      <c r="W15" s="29">
        <f t="shared" si="6"/>
        <v>152.73899650000004</v>
      </c>
      <c r="X15" s="64"/>
      <c r="Y15" s="181" t="str">
        <f t="shared" si="22"/>
        <v/>
      </c>
      <c r="Z15" s="133"/>
      <c r="AA15" s="78">
        <f t="shared" si="7"/>
        <v>0</v>
      </c>
      <c r="AB15" s="57" t="str">
        <f t="shared" si="8"/>
        <v/>
      </c>
      <c r="AC15" s="29">
        <f t="shared" si="9"/>
        <v>0</v>
      </c>
      <c r="AD15" s="47">
        <v>107.50009</v>
      </c>
      <c r="AE15" s="28">
        <v>17.57077</v>
      </c>
      <c r="AF15" s="60">
        <f t="shared" si="10"/>
        <v>0.16344888641488578</v>
      </c>
      <c r="AG15" s="61">
        <f t="shared" si="11"/>
        <v>21.500018000000001</v>
      </c>
      <c r="AH15" s="82">
        <f t="shared" si="12"/>
        <v>0</v>
      </c>
      <c r="AI15" s="82">
        <f t="shared" si="13"/>
        <v>0</v>
      </c>
      <c r="AJ15" s="29">
        <f t="shared" si="14"/>
        <v>21.500018000000001</v>
      </c>
      <c r="AK15" s="145">
        <f t="shared" si="15"/>
        <v>3063.0479079009524</v>
      </c>
      <c r="AL15" s="110">
        <f t="shared" si="16"/>
        <v>21.500018000000001</v>
      </c>
      <c r="AM15" s="149">
        <f t="shared" si="17"/>
        <v>3084.5479259009526</v>
      </c>
      <c r="AN15" s="114">
        <v>0</v>
      </c>
      <c r="AO15" s="116">
        <f t="shared" si="18"/>
        <v>2910.3089114009522</v>
      </c>
      <c r="AP15" s="152">
        <f t="shared" si="19"/>
        <v>2910.3089114009522</v>
      </c>
      <c r="AQ15" s="115">
        <f t="shared" si="20"/>
        <v>0</v>
      </c>
      <c r="AR15" s="112">
        <f t="shared" si="21"/>
        <v>3084.5479259009526</v>
      </c>
    </row>
    <row r="16" spans="1:44">
      <c r="A16" s="37" t="s">
        <v>24</v>
      </c>
      <c r="B16" s="2" t="s">
        <v>33</v>
      </c>
      <c r="C16" s="3" t="str">
        <f t="shared" si="0"/>
        <v>xxM280</v>
      </c>
      <c r="D16" s="2">
        <v>0</v>
      </c>
      <c r="E16" s="2">
        <v>0</v>
      </c>
      <c r="F16" s="41" t="s">
        <v>34</v>
      </c>
      <c r="G16" s="52">
        <v>342.24</v>
      </c>
      <c r="H16" s="132">
        <v>14084.44562589099</v>
      </c>
      <c r="I16" s="179">
        <v>15043.1883</v>
      </c>
      <c r="J16" s="169">
        <v>8618.43</v>
      </c>
      <c r="K16" s="170">
        <v>8094.58</v>
      </c>
      <c r="L16" s="171">
        <f t="shared" si="1"/>
        <v>-6.0782532317371074E-2</v>
      </c>
      <c r="M16" s="159">
        <v>19515.509999999998</v>
      </c>
      <c r="N16" s="160">
        <v>17648.47384497595</v>
      </c>
      <c r="O16" s="128">
        <f t="shared" si="2"/>
        <v>-9.566934991829823E-2</v>
      </c>
      <c r="P16" s="5">
        <f t="shared" si="23"/>
        <v>0</v>
      </c>
      <c r="Q16" s="5">
        <f t="shared" si="23"/>
        <v>300.863766</v>
      </c>
      <c r="R16" s="5">
        <f t="shared" si="23"/>
        <v>0</v>
      </c>
      <c r="S16" s="5">
        <f t="shared" si="23"/>
        <v>0</v>
      </c>
      <c r="T16" s="5">
        <f t="shared" si="23"/>
        <v>0</v>
      </c>
      <c r="U16" s="7">
        <f t="shared" si="4"/>
        <v>300.863766</v>
      </c>
      <c r="V16" s="106">
        <f t="shared" si="5"/>
        <v>6.3268162633313358E-3</v>
      </c>
      <c r="W16" s="29">
        <f t="shared" si="6"/>
        <v>300.863766</v>
      </c>
      <c r="X16" s="64"/>
      <c r="Y16" s="181" t="str">
        <f t="shared" si="22"/>
        <v/>
      </c>
      <c r="Z16" s="133"/>
      <c r="AA16" s="78">
        <f t="shared" si="7"/>
        <v>0</v>
      </c>
      <c r="AB16" s="57" t="str">
        <f t="shared" si="8"/>
        <v/>
      </c>
      <c r="AC16" s="29">
        <f t="shared" si="9"/>
        <v>0</v>
      </c>
      <c r="AD16" s="47">
        <v>951.97447999999997</v>
      </c>
      <c r="AE16" s="28">
        <v>555.23056999999994</v>
      </c>
      <c r="AF16" s="60">
        <f t="shared" si="10"/>
        <v>0.58324102343583828</v>
      </c>
      <c r="AG16" s="61">
        <f t="shared" si="11"/>
        <v>190.39489600000002</v>
      </c>
      <c r="AH16" s="82">
        <f t="shared" si="12"/>
        <v>0</v>
      </c>
      <c r="AI16" s="82">
        <f t="shared" si="13"/>
        <v>0</v>
      </c>
      <c r="AJ16" s="29">
        <f t="shared" si="14"/>
        <v>190.39489600000002</v>
      </c>
      <c r="AK16" s="145">
        <f t="shared" si="15"/>
        <v>14385.309391890991</v>
      </c>
      <c r="AL16" s="110">
        <f t="shared" si="16"/>
        <v>532.63489600000003</v>
      </c>
      <c r="AM16" s="149">
        <f t="shared" si="17"/>
        <v>14917.94428789099</v>
      </c>
      <c r="AN16" s="114">
        <v>309</v>
      </c>
      <c r="AO16" s="116">
        <f t="shared" si="18"/>
        <v>14393.44562589099</v>
      </c>
      <c r="AP16" s="152">
        <f t="shared" si="19"/>
        <v>14735.68562589099</v>
      </c>
      <c r="AQ16" s="115">
        <f t="shared" si="20"/>
        <v>0</v>
      </c>
      <c r="AR16" s="112">
        <f t="shared" si="21"/>
        <v>14917.94428789099</v>
      </c>
    </row>
    <row r="17" spans="1:44">
      <c r="A17" s="37" t="s">
        <v>35</v>
      </c>
      <c r="B17" s="2" t="s">
        <v>36</v>
      </c>
      <c r="C17" s="3" t="str">
        <f t="shared" si="0"/>
        <v>xx1243</v>
      </c>
      <c r="D17" s="2">
        <v>0</v>
      </c>
      <c r="E17" s="2">
        <v>0</v>
      </c>
      <c r="F17" s="41" t="s">
        <v>37</v>
      </c>
      <c r="G17" s="52">
        <v>0</v>
      </c>
      <c r="H17" s="132">
        <v>9001.824586941053</v>
      </c>
      <c r="I17" s="179">
        <v>9665.6338099999994</v>
      </c>
      <c r="J17" s="169">
        <v>5882.08</v>
      </c>
      <c r="K17" s="170">
        <v>4985.12</v>
      </c>
      <c r="L17" s="171">
        <f t="shared" si="1"/>
        <v>-0.15249027554878547</v>
      </c>
      <c r="M17" s="159">
        <v>13134.42</v>
      </c>
      <c r="N17" s="160">
        <v>10554.355572277058</v>
      </c>
      <c r="O17" s="128">
        <f t="shared" si="2"/>
        <v>-0.19643535289132996</v>
      </c>
      <c r="P17" s="5">
        <f t="shared" si="23"/>
        <v>0</v>
      </c>
      <c r="Q17" s="5">
        <f t="shared" si="23"/>
        <v>0</v>
      </c>
      <c r="R17" s="5">
        <f t="shared" si="23"/>
        <v>0</v>
      </c>
      <c r="S17" s="5">
        <f t="shared" si="23"/>
        <v>386.6253524</v>
      </c>
      <c r="T17" s="5">
        <f t="shared" si="23"/>
        <v>0</v>
      </c>
      <c r="U17" s="7">
        <f t="shared" si="4"/>
        <v>386.6253524</v>
      </c>
      <c r="V17" s="106">
        <f t="shared" si="5"/>
        <v>8.1302830177979249E-3</v>
      </c>
      <c r="W17" s="29">
        <f t="shared" si="6"/>
        <v>386.62535239999994</v>
      </c>
      <c r="X17" s="64"/>
      <c r="Y17" s="181" t="str">
        <f t="shared" si="22"/>
        <v/>
      </c>
      <c r="Z17" s="133"/>
      <c r="AA17" s="78">
        <f t="shared" si="7"/>
        <v>0</v>
      </c>
      <c r="AB17" s="57" t="str">
        <f t="shared" si="8"/>
        <v/>
      </c>
      <c r="AC17" s="29">
        <f t="shared" si="9"/>
        <v>0</v>
      </c>
      <c r="AD17" s="47">
        <v>897.31335999999999</v>
      </c>
      <c r="AE17" s="28">
        <v>14.05664</v>
      </c>
      <c r="AF17" s="60">
        <f t="shared" si="10"/>
        <v>1.5665252103234037E-2</v>
      </c>
      <c r="AG17" s="61">
        <f t="shared" si="11"/>
        <v>179.462672</v>
      </c>
      <c r="AH17" s="82">
        <f t="shared" si="12"/>
        <v>0</v>
      </c>
      <c r="AI17" s="82">
        <f t="shared" si="13"/>
        <v>0</v>
      </c>
      <c r="AJ17" s="29">
        <f t="shared" si="14"/>
        <v>179.462672</v>
      </c>
      <c r="AK17" s="145">
        <f t="shared" si="15"/>
        <v>9388.4499393410533</v>
      </c>
      <c r="AL17" s="110">
        <f t="shared" si="16"/>
        <v>179.462672</v>
      </c>
      <c r="AM17" s="149">
        <f t="shared" si="17"/>
        <v>9567.912611341053</v>
      </c>
      <c r="AN17" s="114">
        <v>0</v>
      </c>
      <c r="AO17" s="116">
        <f t="shared" si="18"/>
        <v>9001.824586941053</v>
      </c>
      <c r="AP17" s="152">
        <f t="shared" si="19"/>
        <v>9001.824586941053</v>
      </c>
      <c r="AQ17" s="115">
        <f t="shared" si="20"/>
        <v>0</v>
      </c>
      <c r="AR17" s="112">
        <f t="shared" si="21"/>
        <v>9567.912611341053</v>
      </c>
    </row>
    <row r="18" spans="1:44">
      <c r="A18" s="37" t="s">
        <v>35</v>
      </c>
      <c r="B18" s="2" t="s">
        <v>38</v>
      </c>
      <c r="C18" s="3" t="str">
        <f t="shared" si="0"/>
        <v>xx1248</v>
      </c>
      <c r="D18" s="2">
        <v>0</v>
      </c>
      <c r="E18" s="2">
        <v>0</v>
      </c>
      <c r="F18" s="41" t="s">
        <v>39</v>
      </c>
      <c r="G18" s="52">
        <v>0</v>
      </c>
      <c r="H18" s="132">
        <v>32145.706915124443</v>
      </c>
      <c r="I18" s="179">
        <v>37412.464780000002</v>
      </c>
      <c r="J18" s="169">
        <v>20367.41</v>
      </c>
      <c r="K18" s="170">
        <v>18383.310000000001</v>
      </c>
      <c r="L18" s="171">
        <f t="shared" si="1"/>
        <v>-9.7415429846013701E-2</v>
      </c>
      <c r="M18" s="159">
        <v>46786.06</v>
      </c>
      <c r="N18" s="160">
        <v>39691.297795521015</v>
      </c>
      <c r="O18" s="128">
        <f t="shared" si="2"/>
        <v>-0.15164265177445979</v>
      </c>
      <c r="P18" s="5">
        <f t="shared" si="23"/>
        <v>0</v>
      </c>
      <c r="Q18" s="5">
        <f t="shared" si="23"/>
        <v>0</v>
      </c>
      <c r="R18" s="5">
        <f t="shared" si="23"/>
        <v>0</v>
      </c>
      <c r="S18" s="5">
        <f t="shared" si="23"/>
        <v>1496.4985912000002</v>
      </c>
      <c r="T18" s="5">
        <f t="shared" si="23"/>
        <v>0</v>
      </c>
      <c r="U18" s="7">
        <f t="shared" si="4"/>
        <v>1496.4985912000002</v>
      </c>
      <c r="V18" s="106">
        <f t="shared" si="5"/>
        <v>3.1469630759247337E-2</v>
      </c>
      <c r="W18" s="29">
        <f t="shared" si="6"/>
        <v>1496.4985912000002</v>
      </c>
      <c r="X18" s="64" t="s">
        <v>918</v>
      </c>
      <c r="Y18" s="181">
        <f t="shared" si="22"/>
        <v>37412.464780000002</v>
      </c>
      <c r="Z18" s="133">
        <f>I18/H18</f>
        <v>1.1638401631291415</v>
      </c>
      <c r="AA18" s="78">
        <f t="shared" si="7"/>
        <v>37412.464780000002</v>
      </c>
      <c r="AB18" s="57">
        <f t="shared" si="8"/>
        <v>2.6886532998493359E-2</v>
      </c>
      <c r="AC18" s="29">
        <f t="shared" si="9"/>
        <v>994.80172094425427</v>
      </c>
      <c r="AD18" s="47">
        <v>2030.6174900000001</v>
      </c>
      <c r="AE18" s="28">
        <v>6.8652100000000003</v>
      </c>
      <c r="AF18" s="60">
        <f t="shared" si="10"/>
        <v>3.3808484531471263E-3</v>
      </c>
      <c r="AG18" s="61">
        <f t="shared" si="11"/>
        <v>406.12349800000004</v>
      </c>
      <c r="AH18" s="82">
        <f t="shared" si="12"/>
        <v>0</v>
      </c>
      <c r="AI18" s="82">
        <f t="shared" si="13"/>
        <v>0</v>
      </c>
      <c r="AJ18" s="29">
        <f t="shared" si="14"/>
        <v>406.12349800000004</v>
      </c>
      <c r="AK18" s="145">
        <f t="shared" si="15"/>
        <v>34637.007227268696</v>
      </c>
      <c r="AL18" s="110">
        <f t="shared" si="16"/>
        <v>406.12349800000004</v>
      </c>
      <c r="AM18" s="149">
        <f t="shared" si="17"/>
        <v>35043.130725268697</v>
      </c>
      <c r="AN18" s="114">
        <v>710</v>
      </c>
      <c r="AO18" s="116">
        <f t="shared" si="18"/>
        <v>32855.706915124443</v>
      </c>
      <c r="AP18" s="152">
        <f t="shared" si="19"/>
        <v>32855.706915124443</v>
      </c>
      <c r="AQ18" s="115">
        <f t="shared" si="20"/>
        <v>0</v>
      </c>
      <c r="AR18" s="112">
        <f t="shared" si="21"/>
        <v>35043.130725268697</v>
      </c>
    </row>
    <row r="19" spans="1:44">
      <c r="A19" s="37" t="s">
        <v>35</v>
      </c>
      <c r="B19" s="2" t="s">
        <v>40</v>
      </c>
      <c r="C19" s="3" t="str">
        <f t="shared" si="0"/>
        <v>xx1249</v>
      </c>
      <c r="D19" s="2">
        <v>1</v>
      </c>
      <c r="E19" s="2">
        <v>0</v>
      </c>
      <c r="F19" s="41" t="s">
        <v>41</v>
      </c>
      <c r="G19" s="52">
        <v>477.61350546189647</v>
      </c>
      <c r="H19" s="132">
        <v>11530.341598512732</v>
      </c>
      <c r="I19" s="179">
        <v>12529.9373</v>
      </c>
      <c r="J19" s="169">
        <v>7629.14</v>
      </c>
      <c r="K19" s="170">
        <v>6057.35</v>
      </c>
      <c r="L19" s="171">
        <f t="shared" si="1"/>
        <v>-0.20602453225396311</v>
      </c>
      <c r="M19" s="159">
        <v>18281.900000000001</v>
      </c>
      <c r="N19" s="160">
        <v>14009.356428835599</v>
      </c>
      <c r="O19" s="128">
        <f t="shared" si="2"/>
        <v>-0.23370347563242344</v>
      </c>
      <c r="P19" s="5">
        <f t="shared" si="23"/>
        <v>0</v>
      </c>
      <c r="Q19" s="5">
        <f t="shared" si="23"/>
        <v>0</v>
      </c>
      <c r="R19" s="5">
        <f t="shared" si="23"/>
        <v>0</v>
      </c>
      <c r="S19" s="5">
        <f t="shared" si="23"/>
        <v>501.19749200000001</v>
      </c>
      <c r="T19" s="5">
        <f t="shared" si="23"/>
        <v>0</v>
      </c>
      <c r="U19" s="7">
        <f t="shared" si="4"/>
        <v>501.19749200000001</v>
      </c>
      <c r="V19" s="106">
        <f t="shared" si="5"/>
        <v>1.0539602311321455E-2</v>
      </c>
      <c r="W19" s="29">
        <f t="shared" si="6"/>
        <v>501.19749200000007</v>
      </c>
      <c r="X19" s="64"/>
      <c r="Y19" s="181" t="str">
        <f t="shared" si="22"/>
        <v/>
      </c>
      <c r="Z19" s="133"/>
      <c r="AA19" s="78">
        <f t="shared" si="7"/>
        <v>0</v>
      </c>
      <c r="AB19" s="57" t="str">
        <f t="shared" si="8"/>
        <v/>
      </c>
      <c r="AC19" s="29">
        <f t="shared" si="9"/>
        <v>0</v>
      </c>
      <c r="AD19" s="47">
        <v>494.62358999999992</v>
      </c>
      <c r="AE19" s="28">
        <v>65.416690000000017</v>
      </c>
      <c r="AF19" s="60">
        <f t="shared" si="10"/>
        <v>0.13225549958100466</v>
      </c>
      <c r="AG19" s="61">
        <f t="shared" si="11"/>
        <v>98.924717999999984</v>
      </c>
      <c r="AH19" s="82">
        <f t="shared" si="12"/>
        <v>0</v>
      </c>
      <c r="AI19" s="82">
        <f t="shared" si="13"/>
        <v>0</v>
      </c>
      <c r="AJ19" s="29">
        <f t="shared" si="14"/>
        <v>98.924717999999984</v>
      </c>
      <c r="AK19" s="145">
        <f t="shared" si="15"/>
        <v>12031.539090512731</v>
      </c>
      <c r="AL19" s="110">
        <f t="shared" si="16"/>
        <v>576.53822346189645</v>
      </c>
      <c r="AM19" s="149">
        <f t="shared" si="17"/>
        <v>12608.077313974627</v>
      </c>
      <c r="AN19" s="114">
        <v>0</v>
      </c>
      <c r="AO19" s="116">
        <f t="shared" si="18"/>
        <v>11530.341598512732</v>
      </c>
      <c r="AP19" s="152">
        <f t="shared" si="19"/>
        <v>12007.955103974629</v>
      </c>
      <c r="AQ19" s="115">
        <f t="shared" si="20"/>
        <v>0</v>
      </c>
      <c r="AR19" s="112">
        <f t="shared" si="21"/>
        <v>12608.077313974627</v>
      </c>
    </row>
    <row r="20" spans="1:44">
      <c r="A20" s="37" t="s">
        <v>42</v>
      </c>
      <c r="B20" s="2" t="s">
        <v>43</v>
      </c>
      <c r="C20" s="3" t="str">
        <f t="shared" si="0"/>
        <v>xx1301</v>
      </c>
      <c r="D20" s="2">
        <v>0</v>
      </c>
      <c r="E20" s="2">
        <v>0</v>
      </c>
      <c r="F20" s="41" t="s">
        <v>44</v>
      </c>
      <c r="G20" s="52">
        <v>0</v>
      </c>
      <c r="H20" s="132">
        <v>3991.3252059606648</v>
      </c>
      <c r="I20" s="179">
        <v>3966.8396600000001</v>
      </c>
      <c r="J20" s="169">
        <v>1846.06</v>
      </c>
      <c r="K20" s="170">
        <v>1901.76</v>
      </c>
      <c r="L20" s="171">
        <f t="shared" si="1"/>
        <v>3.0172367095327335E-2</v>
      </c>
      <c r="M20" s="159">
        <v>3861.9</v>
      </c>
      <c r="N20" s="160">
        <v>3887.8129924973646</v>
      </c>
      <c r="O20" s="128">
        <f t="shared" si="2"/>
        <v>6.7099076872432217E-3</v>
      </c>
      <c r="P20" s="5">
        <f t="shared" si="23"/>
        <v>0</v>
      </c>
      <c r="Q20" s="5">
        <f t="shared" si="23"/>
        <v>0</v>
      </c>
      <c r="R20" s="5">
        <f t="shared" si="23"/>
        <v>0</v>
      </c>
      <c r="S20" s="5">
        <f t="shared" si="23"/>
        <v>0</v>
      </c>
      <c r="T20" s="5">
        <f t="shared" si="23"/>
        <v>0</v>
      </c>
      <c r="U20" s="7">
        <f t="shared" si="4"/>
        <v>0</v>
      </c>
      <c r="V20" s="106">
        <f t="shared" si="5"/>
        <v>0</v>
      </c>
      <c r="W20" s="29">
        <f t="shared" si="6"/>
        <v>0</v>
      </c>
      <c r="X20" s="64"/>
      <c r="Y20" s="181" t="str">
        <f t="shared" si="22"/>
        <v/>
      </c>
      <c r="Z20" s="133"/>
      <c r="AA20" s="78">
        <f t="shared" si="7"/>
        <v>0</v>
      </c>
      <c r="AB20" s="57" t="str">
        <f t="shared" si="8"/>
        <v/>
      </c>
      <c r="AC20" s="29">
        <f t="shared" si="9"/>
        <v>0</v>
      </c>
      <c r="AD20" s="47">
        <v>0</v>
      </c>
      <c r="AE20" s="28">
        <v>0</v>
      </c>
      <c r="AF20" s="60">
        <f t="shared" si="10"/>
        <v>0</v>
      </c>
      <c r="AG20" s="61">
        <f t="shared" si="11"/>
        <v>0</v>
      </c>
      <c r="AH20" s="82">
        <f t="shared" si="12"/>
        <v>1</v>
      </c>
      <c r="AI20" s="82">
        <f t="shared" si="13"/>
        <v>0</v>
      </c>
      <c r="AJ20" s="29">
        <f t="shared" si="14"/>
        <v>0</v>
      </c>
      <c r="AK20" s="145">
        <f t="shared" si="15"/>
        <v>3991.3252059606648</v>
      </c>
      <c r="AL20" s="110">
        <f t="shared" si="16"/>
        <v>0</v>
      </c>
      <c r="AM20" s="149">
        <f t="shared" si="17"/>
        <v>3991.3252059606648</v>
      </c>
      <c r="AN20" s="114">
        <v>0</v>
      </c>
      <c r="AO20" s="116">
        <f t="shared" si="18"/>
        <v>3991.3252059606648</v>
      </c>
      <c r="AP20" s="152">
        <f t="shared" si="19"/>
        <v>3991.3252059606648</v>
      </c>
      <c r="AQ20" s="115">
        <f t="shared" si="20"/>
        <v>0</v>
      </c>
      <c r="AR20" s="112">
        <f t="shared" si="21"/>
        <v>3991.3252059606648</v>
      </c>
    </row>
    <row r="21" spans="1:44">
      <c r="A21" s="37" t="s">
        <v>42</v>
      </c>
      <c r="B21" s="2" t="s">
        <v>47</v>
      </c>
      <c r="C21" s="3" t="str">
        <f t="shared" si="0"/>
        <v>xx1349</v>
      </c>
      <c r="D21" s="2">
        <v>0</v>
      </c>
      <c r="E21" s="2">
        <v>0</v>
      </c>
      <c r="F21" s="41" t="s">
        <v>48</v>
      </c>
      <c r="G21" s="52">
        <v>0</v>
      </c>
      <c r="H21" s="132">
        <v>68267.411915684585</v>
      </c>
      <c r="I21" s="179">
        <v>79905.24953999999</v>
      </c>
      <c r="J21" s="169">
        <v>33220.769999999997</v>
      </c>
      <c r="K21" s="170">
        <v>36972.870000000003</v>
      </c>
      <c r="L21" s="171">
        <f t="shared" si="1"/>
        <v>0.11294440195094824</v>
      </c>
      <c r="M21" s="159">
        <v>69888.990000000005</v>
      </c>
      <c r="N21" s="160">
        <v>79923.198579788994</v>
      </c>
      <c r="O21" s="128">
        <f t="shared" si="2"/>
        <v>0.14357352395261391</v>
      </c>
      <c r="P21" s="5">
        <f t="shared" si="23"/>
        <v>0</v>
      </c>
      <c r="Q21" s="5">
        <f t="shared" si="23"/>
        <v>0</v>
      </c>
      <c r="R21" s="5">
        <f t="shared" si="23"/>
        <v>0</v>
      </c>
      <c r="S21" s="5">
        <f t="shared" si="23"/>
        <v>0</v>
      </c>
      <c r="T21" s="5">
        <f t="shared" si="23"/>
        <v>0</v>
      </c>
      <c r="U21" s="7">
        <f t="shared" si="4"/>
        <v>0</v>
      </c>
      <c r="V21" s="106">
        <f t="shared" si="5"/>
        <v>0</v>
      </c>
      <c r="W21" s="29">
        <f t="shared" si="6"/>
        <v>0</v>
      </c>
      <c r="X21" s="64" t="s">
        <v>918</v>
      </c>
      <c r="Y21" s="181">
        <f t="shared" si="22"/>
        <v>79905.24953999999</v>
      </c>
      <c r="Z21" s="133">
        <f>I21/H21</f>
        <v>1.170474276052665</v>
      </c>
      <c r="AA21" s="78">
        <f t="shared" si="7"/>
        <v>79905.24953999999</v>
      </c>
      <c r="AB21" s="57">
        <f t="shared" si="8"/>
        <v>5.7424046802137904E-2</v>
      </c>
      <c r="AC21" s="29">
        <f t="shared" si="9"/>
        <v>2124.6897316791024</v>
      </c>
      <c r="AD21" s="47">
        <v>3056.1357699999999</v>
      </c>
      <c r="AE21" s="28">
        <v>258.33760000000001</v>
      </c>
      <c r="AF21" s="60">
        <f t="shared" si="10"/>
        <v>8.4530799493898148E-2</v>
      </c>
      <c r="AG21" s="61">
        <f t="shared" si="11"/>
        <v>611.22715400000004</v>
      </c>
      <c r="AH21" s="82">
        <f t="shared" si="12"/>
        <v>0</v>
      </c>
      <c r="AI21" s="82">
        <f t="shared" si="13"/>
        <v>0</v>
      </c>
      <c r="AJ21" s="29">
        <f t="shared" si="14"/>
        <v>611.22715400000004</v>
      </c>
      <c r="AK21" s="145">
        <f t="shared" si="15"/>
        <v>70392.101647363685</v>
      </c>
      <c r="AL21" s="110">
        <f t="shared" si="16"/>
        <v>611.22715400000004</v>
      </c>
      <c r="AM21" s="149">
        <f t="shared" si="17"/>
        <v>71003.328801363677</v>
      </c>
      <c r="AN21" s="114">
        <v>4245</v>
      </c>
      <c r="AO21" s="116">
        <f t="shared" si="18"/>
        <v>72512.411915684585</v>
      </c>
      <c r="AP21" s="152">
        <f t="shared" si="19"/>
        <v>72512.411915684585</v>
      </c>
      <c r="AQ21" s="115">
        <f t="shared" si="20"/>
        <v>-1509.083114320907</v>
      </c>
      <c r="AR21" s="112">
        <f t="shared" si="21"/>
        <v>72512.411915684585</v>
      </c>
    </row>
    <row r="22" spans="1:44">
      <c r="A22" s="37" t="s">
        <v>42</v>
      </c>
      <c r="B22" s="2" t="s">
        <v>51</v>
      </c>
      <c r="C22" s="3" t="str">
        <f t="shared" si="0"/>
        <v>xx1403</v>
      </c>
      <c r="D22" s="2">
        <v>1</v>
      </c>
      <c r="E22" s="2">
        <v>0</v>
      </c>
      <c r="F22" s="41" t="s">
        <v>52</v>
      </c>
      <c r="G22" s="52">
        <v>861.42222665543011</v>
      </c>
      <c r="H22" s="132">
        <v>0</v>
      </c>
      <c r="I22" s="179">
        <v>0</v>
      </c>
      <c r="J22" s="172">
        <v>0</v>
      </c>
      <c r="K22" s="173">
        <v>0</v>
      </c>
      <c r="L22" s="171">
        <f t="shared" si="1"/>
        <v>0</v>
      </c>
      <c r="M22" s="161">
        <v>0</v>
      </c>
      <c r="N22" s="162">
        <v>0</v>
      </c>
      <c r="O22" s="128">
        <f t="shared" si="2"/>
        <v>0</v>
      </c>
      <c r="P22" s="5">
        <f t="shared" si="23"/>
        <v>0</v>
      </c>
      <c r="Q22" s="5">
        <f t="shared" si="23"/>
        <v>0</v>
      </c>
      <c r="R22" s="5">
        <f t="shared" si="23"/>
        <v>0</v>
      </c>
      <c r="S22" s="5">
        <f t="shared" si="23"/>
        <v>0</v>
      </c>
      <c r="T22" s="5">
        <f t="shared" si="23"/>
        <v>0</v>
      </c>
      <c r="U22" s="7">
        <f t="shared" si="4"/>
        <v>0</v>
      </c>
      <c r="V22" s="106">
        <f t="shared" si="5"/>
        <v>0</v>
      </c>
      <c r="W22" s="29">
        <f t="shared" si="6"/>
        <v>0</v>
      </c>
      <c r="X22" s="64"/>
      <c r="Y22" s="181" t="str">
        <f t="shared" si="22"/>
        <v/>
      </c>
      <c r="Z22" s="133"/>
      <c r="AA22" s="78">
        <f t="shared" si="7"/>
        <v>0</v>
      </c>
      <c r="AB22" s="57" t="str">
        <f t="shared" si="8"/>
        <v/>
      </c>
      <c r="AC22" s="29">
        <f t="shared" si="9"/>
        <v>0</v>
      </c>
      <c r="AD22" s="47">
        <v>2.1122800000000552</v>
      </c>
      <c r="AE22" s="28">
        <v>0</v>
      </c>
      <c r="AF22" s="60">
        <f t="shared" si="10"/>
        <v>0</v>
      </c>
      <c r="AG22" s="61">
        <f t="shared" si="11"/>
        <v>0.42245600000001104</v>
      </c>
      <c r="AH22" s="82">
        <f t="shared" si="12"/>
        <v>1</v>
      </c>
      <c r="AI22" s="82">
        <f t="shared" si="13"/>
        <v>0</v>
      </c>
      <c r="AJ22" s="29">
        <f t="shared" si="14"/>
        <v>0</v>
      </c>
      <c r="AK22" s="145">
        <f t="shared" si="15"/>
        <v>0</v>
      </c>
      <c r="AL22" s="110">
        <f t="shared" si="16"/>
        <v>861.42222665543011</v>
      </c>
      <c r="AM22" s="149">
        <f t="shared" si="17"/>
        <v>861.42222665543011</v>
      </c>
      <c r="AN22" s="114">
        <v>0</v>
      </c>
      <c r="AO22" s="116">
        <f t="shared" si="18"/>
        <v>0</v>
      </c>
      <c r="AP22" s="152">
        <f t="shared" si="19"/>
        <v>861.42222665543011</v>
      </c>
      <c r="AQ22" s="115">
        <f t="shared" si="20"/>
        <v>0</v>
      </c>
      <c r="AR22" s="112">
        <f t="shared" si="21"/>
        <v>861.42222665543011</v>
      </c>
    </row>
    <row r="23" spans="1:44">
      <c r="A23" s="37" t="s">
        <v>42</v>
      </c>
      <c r="B23" s="2" t="s">
        <v>53</v>
      </c>
      <c r="C23" s="3" t="str">
        <f t="shared" si="0"/>
        <v>xx1407</v>
      </c>
      <c r="D23" s="2">
        <v>0</v>
      </c>
      <c r="E23" s="2">
        <v>0</v>
      </c>
      <c r="F23" s="41" t="s">
        <v>54</v>
      </c>
      <c r="G23" s="52">
        <v>0</v>
      </c>
      <c r="H23" s="132">
        <v>8389.1682195812064</v>
      </c>
      <c r="I23" s="179">
        <v>8559.9491500000004</v>
      </c>
      <c r="J23" s="169">
        <v>4679.68</v>
      </c>
      <c r="K23" s="170">
        <v>4593.49</v>
      </c>
      <c r="L23" s="171">
        <f t="shared" si="1"/>
        <v>-1.8417926012035069E-2</v>
      </c>
      <c r="M23" s="159">
        <v>10481.15</v>
      </c>
      <c r="N23" s="160">
        <v>9605.1445396488634</v>
      </c>
      <c r="O23" s="128">
        <f t="shared" si="2"/>
        <v>-8.3579135910767044E-2</v>
      </c>
      <c r="P23" s="5">
        <f t="shared" si="23"/>
        <v>0</v>
      </c>
      <c r="Q23" s="5">
        <f t="shared" si="23"/>
        <v>171.198983</v>
      </c>
      <c r="R23" s="5">
        <f t="shared" si="23"/>
        <v>0</v>
      </c>
      <c r="S23" s="5">
        <f t="shared" si="23"/>
        <v>0</v>
      </c>
      <c r="T23" s="5">
        <f t="shared" si="23"/>
        <v>0</v>
      </c>
      <c r="U23" s="7">
        <f t="shared" si="4"/>
        <v>171.198983</v>
      </c>
      <c r="V23" s="106">
        <f t="shared" si="5"/>
        <v>3.6001161732123798E-3</v>
      </c>
      <c r="W23" s="29">
        <f t="shared" si="6"/>
        <v>171.198983</v>
      </c>
      <c r="X23" s="64"/>
      <c r="Y23" s="181" t="str">
        <f t="shared" si="22"/>
        <v/>
      </c>
      <c r="Z23" s="133"/>
      <c r="AA23" s="78">
        <f t="shared" si="7"/>
        <v>0</v>
      </c>
      <c r="AB23" s="57" t="str">
        <f t="shared" si="8"/>
        <v/>
      </c>
      <c r="AC23" s="29">
        <f t="shared" si="9"/>
        <v>0</v>
      </c>
      <c r="AD23" s="47">
        <v>292.67601000000002</v>
      </c>
      <c r="AE23" s="28">
        <v>0.59696000000000005</v>
      </c>
      <c r="AF23" s="60">
        <f t="shared" si="10"/>
        <v>2.0396615356345744E-3</v>
      </c>
      <c r="AG23" s="61">
        <f t="shared" si="11"/>
        <v>58.535202000000005</v>
      </c>
      <c r="AH23" s="82">
        <f t="shared" si="12"/>
        <v>0</v>
      </c>
      <c r="AI23" s="82">
        <f t="shared" si="13"/>
        <v>0</v>
      </c>
      <c r="AJ23" s="29">
        <f t="shared" si="14"/>
        <v>58.535202000000005</v>
      </c>
      <c r="AK23" s="145">
        <f t="shared" si="15"/>
        <v>8560.3672025812066</v>
      </c>
      <c r="AL23" s="110">
        <f t="shared" si="16"/>
        <v>58.535202000000005</v>
      </c>
      <c r="AM23" s="149">
        <f t="shared" si="17"/>
        <v>8618.9024045812057</v>
      </c>
      <c r="AN23" s="114">
        <v>180</v>
      </c>
      <c r="AO23" s="116">
        <f t="shared" si="18"/>
        <v>8569.1682195812064</v>
      </c>
      <c r="AP23" s="152">
        <f t="shared" si="19"/>
        <v>8569.1682195812064</v>
      </c>
      <c r="AQ23" s="115">
        <f t="shared" si="20"/>
        <v>0</v>
      </c>
      <c r="AR23" s="112">
        <f t="shared" si="21"/>
        <v>8618.9024045812057</v>
      </c>
    </row>
    <row r="24" spans="1:44">
      <c r="A24" s="37" t="s">
        <v>42</v>
      </c>
      <c r="B24" s="2" t="s">
        <v>45</v>
      </c>
      <c r="C24" s="3" t="str">
        <f t="shared" si="0"/>
        <v>xxM058</v>
      </c>
      <c r="D24" s="2">
        <v>0</v>
      </c>
      <c r="E24" s="2">
        <v>0</v>
      </c>
      <c r="F24" s="41" t="s">
        <v>46</v>
      </c>
      <c r="G24" s="52">
        <v>0</v>
      </c>
      <c r="H24" s="132">
        <v>7410.0582985660067</v>
      </c>
      <c r="I24" s="179">
        <v>7967.9996199999996</v>
      </c>
      <c r="J24" s="169">
        <v>3044.34</v>
      </c>
      <c r="K24" s="170">
        <v>2504.84</v>
      </c>
      <c r="L24" s="171">
        <f t="shared" si="1"/>
        <v>-0.17721410880519262</v>
      </c>
      <c r="M24" s="159">
        <v>6621.87</v>
      </c>
      <c r="N24" s="160">
        <v>6268.4203978663954</v>
      </c>
      <c r="O24" s="128">
        <f t="shared" si="2"/>
        <v>-5.3376101030917944E-2</v>
      </c>
      <c r="P24" s="5">
        <f t="shared" si="23"/>
        <v>0</v>
      </c>
      <c r="Q24" s="5">
        <f t="shared" si="23"/>
        <v>159.35999239999998</v>
      </c>
      <c r="R24" s="5">
        <f t="shared" si="23"/>
        <v>0</v>
      </c>
      <c r="S24" s="5">
        <f t="shared" si="23"/>
        <v>0</v>
      </c>
      <c r="T24" s="5">
        <f t="shared" si="23"/>
        <v>0</v>
      </c>
      <c r="U24" s="7">
        <f t="shared" si="4"/>
        <v>159.35999239999998</v>
      </c>
      <c r="V24" s="106">
        <f t="shared" si="5"/>
        <v>3.3511559236437862E-3</v>
      </c>
      <c r="W24" s="29">
        <f t="shared" si="6"/>
        <v>159.35999239999998</v>
      </c>
      <c r="X24" s="64"/>
      <c r="Y24" s="181" t="str">
        <f t="shared" si="22"/>
        <v/>
      </c>
      <c r="Z24" s="133"/>
      <c r="AA24" s="78">
        <f t="shared" si="7"/>
        <v>0</v>
      </c>
      <c r="AB24" s="57" t="str">
        <f t="shared" si="8"/>
        <v/>
      </c>
      <c r="AC24" s="29">
        <f t="shared" si="9"/>
        <v>0</v>
      </c>
      <c r="AD24" s="47">
        <v>426.69627000000003</v>
      </c>
      <c r="AE24" s="28">
        <v>8.7805099999999996</v>
      </c>
      <c r="AF24" s="60">
        <f t="shared" si="10"/>
        <v>2.0577892560438831E-2</v>
      </c>
      <c r="AG24" s="61">
        <f t="shared" si="11"/>
        <v>85.339254000000011</v>
      </c>
      <c r="AH24" s="82">
        <f t="shared" si="12"/>
        <v>0</v>
      </c>
      <c r="AI24" s="82">
        <f t="shared" si="13"/>
        <v>0</v>
      </c>
      <c r="AJ24" s="29">
        <f t="shared" si="14"/>
        <v>85.339254000000011</v>
      </c>
      <c r="AK24" s="145">
        <f t="shared" si="15"/>
        <v>7569.4182909660067</v>
      </c>
      <c r="AL24" s="110">
        <f t="shared" si="16"/>
        <v>85.339254000000011</v>
      </c>
      <c r="AM24" s="149">
        <f t="shared" si="17"/>
        <v>7654.7575449660071</v>
      </c>
      <c r="AN24" s="114">
        <v>0</v>
      </c>
      <c r="AO24" s="116">
        <f t="shared" si="18"/>
        <v>7410.0582985660067</v>
      </c>
      <c r="AP24" s="152">
        <f t="shared" si="19"/>
        <v>7410.0582985660067</v>
      </c>
      <c r="AQ24" s="115">
        <f t="shared" si="20"/>
        <v>0</v>
      </c>
      <c r="AR24" s="112">
        <f t="shared" si="21"/>
        <v>7654.7575449660071</v>
      </c>
    </row>
    <row r="25" spans="1:44">
      <c r="A25" s="37" t="s">
        <v>42</v>
      </c>
      <c r="B25" s="2" t="s">
        <v>55</v>
      </c>
      <c r="C25" s="3" t="str">
        <f t="shared" si="0"/>
        <v>xxM094</v>
      </c>
      <c r="D25" s="2">
        <v>0</v>
      </c>
      <c r="E25" s="2">
        <v>0</v>
      </c>
      <c r="F25" s="41" t="s">
        <v>56</v>
      </c>
      <c r="G25" s="52">
        <v>0</v>
      </c>
      <c r="H25" s="132">
        <v>27146.364400318558</v>
      </c>
      <c r="I25" s="179">
        <v>30028.076909999996</v>
      </c>
      <c r="J25" s="169">
        <v>17339.95</v>
      </c>
      <c r="K25" s="170">
        <v>16181.9</v>
      </c>
      <c r="L25" s="171">
        <f t="shared" si="1"/>
        <v>-6.6785083001969503E-2</v>
      </c>
      <c r="M25" s="159">
        <v>37462.43</v>
      </c>
      <c r="N25" s="160">
        <v>33794.422566177112</v>
      </c>
      <c r="O25" s="128">
        <f t="shared" si="2"/>
        <v>-9.7911625962941784E-2</v>
      </c>
      <c r="P25" s="5">
        <f t="shared" ref="P25:T34" si="24">+IF(AND($O25&lt;=P$2,$O25&gt;Q$2),P$3,0)*$I25</f>
        <v>0</v>
      </c>
      <c r="Q25" s="5">
        <f t="shared" si="24"/>
        <v>600.56153819999997</v>
      </c>
      <c r="R25" s="5">
        <f t="shared" si="24"/>
        <v>0</v>
      </c>
      <c r="S25" s="5">
        <f t="shared" si="24"/>
        <v>0</v>
      </c>
      <c r="T25" s="5">
        <f t="shared" si="24"/>
        <v>0</v>
      </c>
      <c r="U25" s="7">
        <f t="shared" si="4"/>
        <v>600.56153819999997</v>
      </c>
      <c r="V25" s="106">
        <f t="shared" si="5"/>
        <v>1.262911302856936E-2</v>
      </c>
      <c r="W25" s="29">
        <f t="shared" si="6"/>
        <v>600.56153819999997</v>
      </c>
      <c r="X25" s="64"/>
      <c r="Y25" s="181" t="str">
        <f t="shared" si="22"/>
        <v/>
      </c>
      <c r="Z25" s="133"/>
      <c r="AA25" s="78">
        <f t="shared" si="7"/>
        <v>0</v>
      </c>
      <c r="AB25" s="57" t="str">
        <f t="shared" si="8"/>
        <v/>
      </c>
      <c r="AC25" s="29">
        <f t="shared" si="9"/>
        <v>0</v>
      </c>
      <c r="AD25" s="47">
        <v>3426.0014799999999</v>
      </c>
      <c r="AE25" s="28">
        <v>1407.36996</v>
      </c>
      <c r="AF25" s="60">
        <f t="shared" si="10"/>
        <v>0.41079082079088886</v>
      </c>
      <c r="AG25" s="61">
        <f t="shared" si="11"/>
        <v>685.20029599999998</v>
      </c>
      <c r="AH25" s="82">
        <f t="shared" si="12"/>
        <v>0</v>
      </c>
      <c r="AI25" s="82">
        <f t="shared" si="13"/>
        <v>0</v>
      </c>
      <c r="AJ25" s="29">
        <f t="shared" si="14"/>
        <v>685.20029599999998</v>
      </c>
      <c r="AK25" s="145">
        <f t="shared" si="15"/>
        <v>27746.925938518558</v>
      </c>
      <c r="AL25" s="110">
        <f t="shared" si="16"/>
        <v>685.20029599999998</v>
      </c>
      <c r="AM25" s="149">
        <f t="shared" si="17"/>
        <v>28432.126234518557</v>
      </c>
      <c r="AN25" s="114">
        <v>800</v>
      </c>
      <c r="AO25" s="116">
        <f t="shared" si="18"/>
        <v>27946.364400318558</v>
      </c>
      <c r="AP25" s="152">
        <f t="shared" si="19"/>
        <v>27946.364400318558</v>
      </c>
      <c r="AQ25" s="115">
        <f t="shared" si="20"/>
        <v>0</v>
      </c>
      <c r="AR25" s="112">
        <f t="shared" si="21"/>
        <v>28432.126234518557</v>
      </c>
    </row>
    <row r="26" spans="1:44">
      <c r="A26" s="37" t="s">
        <v>42</v>
      </c>
      <c r="B26" s="2" t="s">
        <v>49</v>
      </c>
      <c r="C26" s="3" t="str">
        <f t="shared" si="0"/>
        <v>xxM132</v>
      </c>
      <c r="D26" s="2">
        <v>0</v>
      </c>
      <c r="E26" s="2">
        <v>0</v>
      </c>
      <c r="F26" s="41" t="s">
        <v>50</v>
      </c>
      <c r="G26" s="52">
        <v>0</v>
      </c>
      <c r="H26" s="132">
        <v>7644.0200911613356</v>
      </c>
      <c r="I26" s="179">
        <v>8886.4056</v>
      </c>
      <c r="J26" s="169">
        <v>4131.9399999999996</v>
      </c>
      <c r="K26" s="170">
        <v>4752.8500000000004</v>
      </c>
      <c r="L26" s="171">
        <f t="shared" si="1"/>
        <v>0.15027081709802204</v>
      </c>
      <c r="M26" s="159">
        <v>9166.1200000000008</v>
      </c>
      <c r="N26" s="160">
        <v>9588.7299493097453</v>
      </c>
      <c r="O26" s="128">
        <f t="shared" si="2"/>
        <v>4.6105653134558944E-2</v>
      </c>
      <c r="P26" s="5">
        <f t="shared" si="24"/>
        <v>0</v>
      </c>
      <c r="Q26" s="5">
        <f t="shared" si="24"/>
        <v>0</v>
      </c>
      <c r="R26" s="5">
        <f t="shared" si="24"/>
        <v>0</v>
      </c>
      <c r="S26" s="5">
        <f t="shared" si="24"/>
        <v>0</v>
      </c>
      <c r="T26" s="5">
        <f t="shared" si="24"/>
        <v>0</v>
      </c>
      <c r="U26" s="7">
        <f t="shared" si="4"/>
        <v>0</v>
      </c>
      <c r="V26" s="106">
        <f t="shared" si="5"/>
        <v>0</v>
      </c>
      <c r="W26" s="29">
        <f t="shared" si="6"/>
        <v>0</v>
      </c>
      <c r="X26" s="64"/>
      <c r="Y26" s="181" t="str">
        <f t="shared" si="22"/>
        <v/>
      </c>
      <c r="Z26" s="133"/>
      <c r="AA26" s="78">
        <f t="shared" si="7"/>
        <v>0</v>
      </c>
      <c r="AB26" s="57" t="str">
        <f t="shared" si="8"/>
        <v/>
      </c>
      <c r="AC26" s="29">
        <f t="shared" si="9"/>
        <v>0</v>
      </c>
      <c r="AD26" s="47">
        <v>262.89771999999999</v>
      </c>
      <c r="AE26" s="28">
        <v>1.72387</v>
      </c>
      <c r="AF26" s="60">
        <f t="shared" si="10"/>
        <v>6.5571888565636857E-3</v>
      </c>
      <c r="AG26" s="61">
        <f t="shared" si="11"/>
        <v>52.579543999999999</v>
      </c>
      <c r="AH26" s="82">
        <f t="shared" si="12"/>
        <v>0</v>
      </c>
      <c r="AI26" s="82">
        <f t="shared" si="13"/>
        <v>0</v>
      </c>
      <c r="AJ26" s="29">
        <f t="shared" si="14"/>
        <v>52.579543999999999</v>
      </c>
      <c r="AK26" s="145">
        <f t="shared" si="15"/>
        <v>7644.0200911613356</v>
      </c>
      <c r="AL26" s="110">
        <f t="shared" si="16"/>
        <v>52.579543999999999</v>
      </c>
      <c r="AM26" s="149">
        <f t="shared" si="17"/>
        <v>7696.5996351613358</v>
      </c>
      <c r="AN26" s="114">
        <v>164</v>
      </c>
      <c r="AO26" s="116">
        <f t="shared" si="18"/>
        <v>7808.0200911613356</v>
      </c>
      <c r="AP26" s="152">
        <f t="shared" si="19"/>
        <v>7808.0200911613356</v>
      </c>
      <c r="AQ26" s="115">
        <f t="shared" si="20"/>
        <v>-111.42045599999983</v>
      </c>
      <c r="AR26" s="112">
        <f t="shared" si="21"/>
        <v>7808.0200911613356</v>
      </c>
    </row>
    <row r="27" spans="1:44">
      <c r="A27" s="37" t="s">
        <v>57</v>
      </c>
      <c r="B27" s="2" t="s">
        <v>58</v>
      </c>
      <c r="C27" s="3" t="str">
        <f t="shared" si="0"/>
        <v>xx1454</v>
      </c>
      <c r="D27" s="2">
        <v>1</v>
      </c>
      <c r="E27" s="2">
        <v>0</v>
      </c>
      <c r="F27" s="41" t="s">
        <v>59</v>
      </c>
      <c r="G27" s="52">
        <v>474.55279484280635</v>
      </c>
      <c r="H27" s="132">
        <v>3979.9497155381669</v>
      </c>
      <c r="I27" s="179">
        <v>4214.2084100000002</v>
      </c>
      <c r="J27" s="169">
        <v>4828.1400000000003</v>
      </c>
      <c r="K27" s="170">
        <v>2269.6999999999998</v>
      </c>
      <c r="L27" s="171">
        <f t="shared" si="1"/>
        <v>-0.52990178412390698</v>
      </c>
      <c r="M27" s="159">
        <v>10797.72</v>
      </c>
      <c r="N27" s="160">
        <v>5139.5984535547632</v>
      </c>
      <c r="O27" s="128">
        <f t="shared" si="2"/>
        <v>-0.52401076768477384</v>
      </c>
      <c r="P27" s="5">
        <f t="shared" si="24"/>
        <v>0</v>
      </c>
      <c r="Q27" s="5">
        <f t="shared" si="24"/>
        <v>0</v>
      </c>
      <c r="R27" s="5">
        <f t="shared" si="24"/>
        <v>0</v>
      </c>
      <c r="S27" s="5">
        <f t="shared" si="24"/>
        <v>0</v>
      </c>
      <c r="T27" s="5">
        <f t="shared" si="24"/>
        <v>210.71042050000003</v>
      </c>
      <c r="U27" s="7">
        <f t="shared" si="4"/>
        <v>210.71042050000003</v>
      </c>
      <c r="V27" s="106">
        <f t="shared" si="5"/>
        <v>4.4309959055447859E-3</v>
      </c>
      <c r="W27" s="29">
        <f t="shared" si="6"/>
        <v>210.7104205</v>
      </c>
      <c r="X27" s="64"/>
      <c r="Y27" s="181" t="str">
        <f t="shared" si="22"/>
        <v/>
      </c>
      <c r="Z27" s="133"/>
      <c r="AA27" s="78">
        <f t="shared" si="7"/>
        <v>0</v>
      </c>
      <c r="AB27" s="57" t="str">
        <f t="shared" si="8"/>
        <v/>
      </c>
      <c r="AC27" s="29">
        <f t="shared" si="9"/>
        <v>0</v>
      </c>
      <c r="AD27" s="47">
        <v>106.39524000000006</v>
      </c>
      <c r="AE27" s="28">
        <v>0</v>
      </c>
      <c r="AF27" s="60">
        <f t="shared" si="10"/>
        <v>0</v>
      </c>
      <c r="AG27" s="61">
        <f t="shared" si="11"/>
        <v>21.279048000000014</v>
      </c>
      <c r="AH27" s="82">
        <f t="shared" si="12"/>
        <v>0</v>
      </c>
      <c r="AI27" s="82">
        <f t="shared" si="13"/>
        <v>0</v>
      </c>
      <c r="AJ27" s="29">
        <f t="shared" si="14"/>
        <v>21.279048000000014</v>
      </c>
      <c r="AK27" s="145">
        <f t="shared" si="15"/>
        <v>4190.6601360381665</v>
      </c>
      <c r="AL27" s="110">
        <f t="shared" si="16"/>
        <v>495.83184284280634</v>
      </c>
      <c r="AM27" s="149">
        <f t="shared" si="17"/>
        <v>4686.491978880973</v>
      </c>
      <c r="AN27" s="114">
        <v>0</v>
      </c>
      <c r="AO27" s="116">
        <f t="shared" si="18"/>
        <v>3979.9497155381669</v>
      </c>
      <c r="AP27" s="152">
        <f t="shared" si="19"/>
        <v>4454.502510380973</v>
      </c>
      <c r="AQ27" s="115">
        <f t="shared" si="20"/>
        <v>0</v>
      </c>
      <c r="AR27" s="112">
        <f t="shared" si="21"/>
        <v>4686.491978880973</v>
      </c>
    </row>
    <row r="28" spans="1:44">
      <c r="A28" s="37" t="s">
        <v>57</v>
      </c>
      <c r="B28" s="2" t="s">
        <v>60</v>
      </c>
      <c r="C28" s="3" t="str">
        <f t="shared" si="0"/>
        <v>xx1460</v>
      </c>
      <c r="D28" s="2">
        <v>1</v>
      </c>
      <c r="E28" s="2">
        <v>0</v>
      </c>
      <c r="F28" s="41" t="s">
        <v>61</v>
      </c>
      <c r="G28" s="52">
        <v>376.95129447690442</v>
      </c>
      <c r="H28" s="132">
        <v>3740.8620350718693</v>
      </c>
      <c r="I28" s="179">
        <v>4243.0353400000004</v>
      </c>
      <c r="J28" s="169">
        <v>3875</v>
      </c>
      <c r="K28" s="170">
        <v>2094.7199999999998</v>
      </c>
      <c r="L28" s="171">
        <f t="shared" si="1"/>
        <v>-0.45942709677419358</v>
      </c>
      <c r="M28" s="159">
        <v>8301</v>
      </c>
      <c r="N28" s="160">
        <v>4755.6385212370742</v>
      </c>
      <c r="O28" s="128">
        <f t="shared" si="2"/>
        <v>-0.42710052749824423</v>
      </c>
      <c r="P28" s="5">
        <f t="shared" si="24"/>
        <v>0</v>
      </c>
      <c r="Q28" s="5">
        <f t="shared" si="24"/>
        <v>0</v>
      </c>
      <c r="R28" s="5">
        <f t="shared" si="24"/>
        <v>0</v>
      </c>
      <c r="S28" s="5">
        <f t="shared" si="24"/>
        <v>0</v>
      </c>
      <c r="T28" s="5">
        <f t="shared" si="24"/>
        <v>212.15176700000004</v>
      </c>
      <c r="U28" s="7">
        <f t="shared" si="4"/>
        <v>212.15176700000004</v>
      </c>
      <c r="V28" s="106">
        <f t="shared" si="5"/>
        <v>4.461305751753704E-3</v>
      </c>
      <c r="W28" s="29">
        <f t="shared" si="6"/>
        <v>212.15176700000004</v>
      </c>
      <c r="X28" s="64"/>
      <c r="Y28" s="181" t="str">
        <f t="shared" si="22"/>
        <v/>
      </c>
      <c r="Z28" s="133"/>
      <c r="AA28" s="78">
        <f t="shared" si="7"/>
        <v>0</v>
      </c>
      <c r="AB28" s="57" t="str">
        <f t="shared" si="8"/>
        <v/>
      </c>
      <c r="AC28" s="29">
        <f t="shared" si="9"/>
        <v>0</v>
      </c>
      <c r="AD28" s="47">
        <v>170.98981999999995</v>
      </c>
      <c r="AE28" s="28">
        <v>78.470820000000003</v>
      </c>
      <c r="AF28" s="60">
        <f t="shared" si="10"/>
        <v>0.45892100477092745</v>
      </c>
      <c r="AG28" s="61">
        <f t="shared" si="11"/>
        <v>34.197963999999992</v>
      </c>
      <c r="AH28" s="82">
        <f t="shared" si="12"/>
        <v>0</v>
      </c>
      <c r="AI28" s="82">
        <f t="shared" si="13"/>
        <v>0</v>
      </c>
      <c r="AJ28" s="29">
        <f t="shared" si="14"/>
        <v>34.197963999999992</v>
      </c>
      <c r="AK28" s="145">
        <f t="shared" si="15"/>
        <v>3953.0138020718691</v>
      </c>
      <c r="AL28" s="110">
        <f t="shared" si="16"/>
        <v>411.14925847690444</v>
      </c>
      <c r="AM28" s="149">
        <f t="shared" si="17"/>
        <v>4364.1630605487735</v>
      </c>
      <c r="AN28" s="114">
        <v>228.76722222222224</v>
      </c>
      <c r="AO28" s="116">
        <f t="shared" si="18"/>
        <v>3969.6292572940915</v>
      </c>
      <c r="AP28" s="152">
        <f t="shared" si="19"/>
        <v>4346.580551770996</v>
      </c>
      <c r="AQ28" s="115">
        <f t="shared" si="20"/>
        <v>0</v>
      </c>
      <c r="AR28" s="112">
        <f t="shared" si="21"/>
        <v>4364.1630605487735</v>
      </c>
    </row>
    <row r="29" spans="1:44">
      <c r="A29" s="37" t="s">
        <v>57</v>
      </c>
      <c r="B29" s="2" t="s">
        <v>62</v>
      </c>
      <c r="C29" s="3" t="str">
        <f t="shared" si="0"/>
        <v>xx1484</v>
      </c>
      <c r="D29" s="2">
        <v>0</v>
      </c>
      <c r="E29" s="2">
        <v>0</v>
      </c>
      <c r="F29" s="41" t="s">
        <v>63</v>
      </c>
      <c r="G29" s="52">
        <v>0</v>
      </c>
      <c r="H29" s="132">
        <v>3359.6583978591243</v>
      </c>
      <c r="I29" s="179">
        <v>3921.8762400000001</v>
      </c>
      <c r="J29" s="169">
        <v>2225.0500000000002</v>
      </c>
      <c r="K29" s="170">
        <v>1884.43</v>
      </c>
      <c r="L29" s="171">
        <f t="shared" si="1"/>
        <v>-0.15308420035504822</v>
      </c>
      <c r="M29" s="159">
        <v>4519.2700000000004</v>
      </c>
      <c r="N29" s="160">
        <v>3868.014105275885</v>
      </c>
      <c r="O29" s="128">
        <f t="shared" si="2"/>
        <v>-0.14410643637669696</v>
      </c>
      <c r="P29" s="5">
        <f t="shared" si="24"/>
        <v>0</v>
      </c>
      <c r="Q29" s="5">
        <f t="shared" si="24"/>
        <v>0</v>
      </c>
      <c r="R29" s="5">
        <f t="shared" si="24"/>
        <v>117.65628719999999</v>
      </c>
      <c r="S29" s="5">
        <f t="shared" si="24"/>
        <v>0</v>
      </c>
      <c r="T29" s="5">
        <f t="shared" si="24"/>
        <v>0</v>
      </c>
      <c r="U29" s="7">
        <f t="shared" si="4"/>
        <v>117.65628719999999</v>
      </c>
      <c r="V29" s="106">
        <f t="shared" si="5"/>
        <v>2.4741753426703516E-3</v>
      </c>
      <c r="W29" s="29">
        <f t="shared" si="6"/>
        <v>117.65628719999999</v>
      </c>
      <c r="X29" s="64" t="s">
        <v>921</v>
      </c>
      <c r="Y29" s="181">
        <f t="shared" si="22"/>
        <v>3921.8762400000001</v>
      </c>
      <c r="Z29" s="133">
        <f>I29/H29</f>
        <v>1.1673437521204948</v>
      </c>
      <c r="AA29" s="78">
        <f t="shared" si="7"/>
        <v>3921.8762400000001</v>
      </c>
      <c r="AB29" s="57">
        <f t="shared" si="8"/>
        <v>2.8184631930248103E-3</v>
      </c>
      <c r="AC29" s="29">
        <f t="shared" si="9"/>
        <v>104.28313814191799</v>
      </c>
      <c r="AD29" s="47">
        <v>0</v>
      </c>
      <c r="AE29" s="28">
        <v>0</v>
      </c>
      <c r="AF29" s="60">
        <f t="shared" si="10"/>
        <v>0</v>
      </c>
      <c r="AG29" s="61">
        <f t="shared" si="11"/>
        <v>0</v>
      </c>
      <c r="AH29" s="82">
        <f t="shared" si="12"/>
        <v>1</v>
      </c>
      <c r="AI29" s="82">
        <f t="shared" si="13"/>
        <v>0</v>
      </c>
      <c r="AJ29" s="29">
        <f t="shared" si="14"/>
        <v>0</v>
      </c>
      <c r="AK29" s="145">
        <f t="shared" si="15"/>
        <v>3581.597823201042</v>
      </c>
      <c r="AL29" s="110">
        <f t="shared" si="16"/>
        <v>0</v>
      </c>
      <c r="AM29" s="149">
        <f t="shared" si="17"/>
        <v>3581.597823201042</v>
      </c>
      <c r="AN29" s="114">
        <v>0</v>
      </c>
      <c r="AO29" s="116">
        <f t="shared" si="18"/>
        <v>3359.6583978591243</v>
      </c>
      <c r="AP29" s="152">
        <f t="shared" si="19"/>
        <v>3359.6583978591243</v>
      </c>
      <c r="AQ29" s="115">
        <f t="shared" si="20"/>
        <v>0</v>
      </c>
      <c r="AR29" s="112">
        <f t="shared" si="21"/>
        <v>3581.597823201042</v>
      </c>
    </row>
    <row r="30" spans="1:44">
      <c r="A30" s="37" t="s">
        <v>57</v>
      </c>
      <c r="B30" s="2" t="s">
        <v>64</v>
      </c>
      <c r="C30" s="3" t="str">
        <f t="shared" si="0"/>
        <v>xx1487</v>
      </c>
      <c r="D30" s="2">
        <v>0</v>
      </c>
      <c r="E30" s="2">
        <v>0</v>
      </c>
      <c r="F30" s="41" t="s">
        <v>65</v>
      </c>
      <c r="G30" s="52">
        <v>0</v>
      </c>
      <c r="H30" s="132">
        <v>11497.360194321191</v>
      </c>
      <c r="I30" s="179">
        <v>12955.772199999999</v>
      </c>
      <c r="J30" s="169">
        <v>7590.62</v>
      </c>
      <c r="K30" s="170">
        <v>6464.46</v>
      </c>
      <c r="L30" s="171">
        <f t="shared" si="1"/>
        <v>-0.148362057381347</v>
      </c>
      <c r="M30" s="159">
        <v>16279.63</v>
      </c>
      <c r="N30" s="160">
        <v>14134.398797114731</v>
      </c>
      <c r="O30" s="128">
        <f t="shared" si="2"/>
        <v>-0.13177395327076036</v>
      </c>
      <c r="P30" s="5">
        <f t="shared" si="24"/>
        <v>0</v>
      </c>
      <c r="Q30" s="5">
        <f t="shared" si="24"/>
        <v>0</v>
      </c>
      <c r="R30" s="5">
        <f t="shared" si="24"/>
        <v>388.67316599999998</v>
      </c>
      <c r="S30" s="5">
        <f t="shared" si="24"/>
        <v>0</v>
      </c>
      <c r="T30" s="5">
        <f t="shared" si="24"/>
        <v>0</v>
      </c>
      <c r="U30" s="7">
        <f t="shared" si="4"/>
        <v>388.67316599999998</v>
      </c>
      <c r="V30" s="106">
        <f t="shared" si="5"/>
        <v>8.1733461641548422E-3</v>
      </c>
      <c r="W30" s="29">
        <f t="shared" si="6"/>
        <v>388.67316599999998</v>
      </c>
      <c r="X30" s="64"/>
      <c r="Y30" s="181" t="str">
        <f t="shared" si="22"/>
        <v/>
      </c>
      <c r="Z30" s="133"/>
      <c r="AA30" s="78">
        <f t="shared" si="7"/>
        <v>0</v>
      </c>
      <c r="AB30" s="57" t="str">
        <f t="shared" si="8"/>
        <v/>
      </c>
      <c r="AC30" s="29">
        <f t="shared" si="9"/>
        <v>0</v>
      </c>
      <c r="AD30" s="47">
        <v>891.12396999999999</v>
      </c>
      <c r="AE30" s="28">
        <v>178.87141</v>
      </c>
      <c r="AF30" s="60">
        <f t="shared" si="10"/>
        <v>0.20072561845687981</v>
      </c>
      <c r="AG30" s="61">
        <f t="shared" si="11"/>
        <v>178.224794</v>
      </c>
      <c r="AH30" s="82">
        <f t="shared" si="12"/>
        <v>0</v>
      </c>
      <c r="AI30" s="82">
        <f t="shared" si="13"/>
        <v>0</v>
      </c>
      <c r="AJ30" s="29">
        <f t="shared" si="14"/>
        <v>178.224794</v>
      </c>
      <c r="AK30" s="145">
        <f t="shared" si="15"/>
        <v>11886.033360321191</v>
      </c>
      <c r="AL30" s="110">
        <f t="shared" si="16"/>
        <v>178.224794</v>
      </c>
      <c r="AM30" s="149">
        <f t="shared" si="17"/>
        <v>12064.258154321191</v>
      </c>
      <c r="AN30" s="114">
        <v>254</v>
      </c>
      <c r="AO30" s="116">
        <f t="shared" si="18"/>
        <v>11751.360194321191</v>
      </c>
      <c r="AP30" s="152">
        <f t="shared" si="19"/>
        <v>11751.360194321191</v>
      </c>
      <c r="AQ30" s="115">
        <f t="shared" si="20"/>
        <v>0</v>
      </c>
      <c r="AR30" s="112">
        <f t="shared" si="21"/>
        <v>12064.258154321191</v>
      </c>
    </row>
    <row r="31" spans="1:44">
      <c r="A31" s="37" t="s">
        <v>57</v>
      </c>
      <c r="B31" s="2" t="s">
        <v>66</v>
      </c>
      <c r="C31" s="3" t="str">
        <f t="shared" si="0"/>
        <v>xx2917</v>
      </c>
      <c r="D31" s="2">
        <v>0</v>
      </c>
      <c r="E31" s="2">
        <v>0</v>
      </c>
      <c r="F31" s="41" t="s">
        <v>67</v>
      </c>
      <c r="G31" s="52">
        <v>0</v>
      </c>
      <c r="H31" s="132">
        <v>81931.408175648117</v>
      </c>
      <c r="I31" s="179">
        <v>96969.713070000013</v>
      </c>
      <c r="J31" s="169">
        <v>41143.99</v>
      </c>
      <c r="K31" s="170">
        <v>39764.269999999997</v>
      </c>
      <c r="L31" s="171">
        <f t="shared" si="1"/>
        <v>-3.3533937763449817E-2</v>
      </c>
      <c r="M31" s="159">
        <v>103791.36</v>
      </c>
      <c r="N31" s="160">
        <v>97499.636467353019</v>
      </c>
      <c r="O31" s="128">
        <f t="shared" si="2"/>
        <v>-6.0618952604985399E-2</v>
      </c>
      <c r="P31" s="5">
        <f t="shared" si="24"/>
        <v>0</v>
      </c>
      <c r="Q31" s="5">
        <f t="shared" si="24"/>
        <v>1939.3942614000002</v>
      </c>
      <c r="R31" s="5">
        <f t="shared" si="24"/>
        <v>0</v>
      </c>
      <c r="S31" s="5">
        <f t="shared" si="24"/>
        <v>0</v>
      </c>
      <c r="T31" s="5">
        <f t="shared" si="24"/>
        <v>0</v>
      </c>
      <c r="U31" s="7">
        <f t="shared" si="4"/>
        <v>1939.3942614000002</v>
      </c>
      <c r="V31" s="106">
        <f t="shared" si="5"/>
        <v>4.0783213336620223E-2</v>
      </c>
      <c r="W31" s="29">
        <f t="shared" si="6"/>
        <v>1939.3942614000002</v>
      </c>
      <c r="X31" s="64" t="s">
        <v>917</v>
      </c>
      <c r="Y31" s="181">
        <f t="shared" si="22"/>
        <v>96969.713070000013</v>
      </c>
      <c r="Z31" s="133">
        <f>I31/H31</f>
        <v>1.183547496975911</v>
      </c>
      <c r="AA31" s="78">
        <f t="shared" si="7"/>
        <v>96969.713070000013</v>
      </c>
      <c r="AB31" s="57">
        <f t="shared" si="8"/>
        <v>6.9687453249664993E-2</v>
      </c>
      <c r="AC31" s="29">
        <f t="shared" si="9"/>
        <v>2578.4357702376046</v>
      </c>
      <c r="AD31" s="47">
        <v>6795.1585599999999</v>
      </c>
      <c r="AE31" s="28">
        <v>2721.9890999999998</v>
      </c>
      <c r="AF31" s="60">
        <f t="shared" si="10"/>
        <v>0.400577716614754</v>
      </c>
      <c r="AG31" s="61">
        <f t="shared" si="11"/>
        <v>1359.031712</v>
      </c>
      <c r="AH31" s="82">
        <f t="shared" si="12"/>
        <v>0</v>
      </c>
      <c r="AI31" s="82">
        <f t="shared" si="13"/>
        <v>0</v>
      </c>
      <c r="AJ31" s="29">
        <f t="shared" si="14"/>
        <v>1359.031712</v>
      </c>
      <c r="AK31" s="145">
        <f t="shared" si="15"/>
        <v>86449.238207285714</v>
      </c>
      <c r="AL31" s="110">
        <f t="shared" si="16"/>
        <v>1359.031712</v>
      </c>
      <c r="AM31" s="149">
        <f t="shared" si="17"/>
        <v>87808.269919285711</v>
      </c>
      <c r="AN31" s="114">
        <v>5112</v>
      </c>
      <c r="AO31" s="116">
        <f t="shared" si="18"/>
        <v>87043.408175648117</v>
      </c>
      <c r="AP31" s="152">
        <f t="shared" si="19"/>
        <v>87043.408175648117</v>
      </c>
      <c r="AQ31" s="115">
        <f t="shared" si="20"/>
        <v>0</v>
      </c>
      <c r="AR31" s="112">
        <f t="shared" si="21"/>
        <v>87808.269919285711</v>
      </c>
    </row>
    <row r="32" spans="1:44">
      <c r="A32" s="37" t="s">
        <v>57</v>
      </c>
      <c r="B32" s="2" t="s">
        <v>68</v>
      </c>
      <c r="C32" s="3" t="str">
        <f t="shared" si="0"/>
        <v>xxM226</v>
      </c>
      <c r="D32" s="2">
        <v>1</v>
      </c>
      <c r="E32" s="2">
        <v>0</v>
      </c>
      <c r="F32" s="41" t="s">
        <v>69</v>
      </c>
      <c r="G32" s="52">
        <v>343.73628055438326</v>
      </c>
      <c r="H32" s="132">
        <v>0</v>
      </c>
      <c r="I32" s="179">
        <v>0</v>
      </c>
      <c r="J32" s="172">
        <v>0</v>
      </c>
      <c r="K32" s="173">
        <v>0</v>
      </c>
      <c r="L32" s="171">
        <f t="shared" si="1"/>
        <v>0</v>
      </c>
      <c r="M32" s="161">
        <v>0</v>
      </c>
      <c r="N32" s="162">
        <v>0</v>
      </c>
      <c r="O32" s="128">
        <f t="shared" si="2"/>
        <v>0</v>
      </c>
      <c r="P32" s="5">
        <f t="shared" si="24"/>
        <v>0</v>
      </c>
      <c r="Q32" s="5">
        <f t="shared" si="24"/>
        <v>0</v>
      </c>
      <c r="R32" s="5">
        <f t="shared" si="24"/>
        <v>0</v>
      </c>
      <c r="S32" s="5">
        <f t="shared" si="24"/>
        <v>0</v>
      </c>
      <c r="T32" s="5">
        <f t="shared" si="24"/>
        <v>0</v>
      </c>
      <c r="U32" s="7">
        <f t="shared" si="4"/>
        <v>0</v>
      </c>
      <c r="V32" s="106">
        <f t="shared" si="5"/>
        <v>0</v>
      </c>
      <c r="W32" s="29">
        <f t="shared" si="6"/>
        <v>0</v>
      </c>
      <c r="X32" s="64"/>
      <c r="Y32" s="181" t="str">
        <f t="shared" si="22"/>
        <v/>
      </c>
      <c r="Z32" s="133"/>
      <c r="AA32" s="78">
        <f t="shared" si="7"/>
        <v>0</v>
      </c>
      <c r="AB32" s="57" t="str">
        <f t="shared" si="8"/>
        <v/>
      </c>
      <c r="AC32" s="29">
        <f t="shared" si="9"/>
        <v>0</v>
      </c>
      <c r="AD32" s="47">
        <v>0</v>
      </c>
      <c r="AE32" s="28">
        <v>0</v>
      </c>
      <c r="AF32" s="60">
        <f t="shared" si="10"/>
        <v>0</v>
      </c>
      <c r="AG32" s="61">
        <f t="shared" si="11"/>
        <v>0</v>
      </c>
      <c r="AH32" s="82">
        <f t="shared" si="12"/>
        <v>1</v>
      </c>
      <c r="AI32" s="82">
        <f t="shared" si="13"/>
        <v>0</v>
      </c>
      <c r="AJ32" s="29">
        <f t="shared" si="14"/>
        <v>0</v>
      </c>
      <c r="AK32" s="145">
        <f t="shared" si="15"/>
        <v>0</v>
      </c>
      <c r="AL32" s="110">
        <f t="shared" si="16"/>
        <v>343.73628055438326</v>
      </c>
      <c r="AM32" s="149">
        <f t="shared" si="17"/>
        <v>343.73628055438326</v>
      </c>
      <c r="AN32" s="114">
        <v>0</v>
      </c>
      <c r="AO32" s="116">
        <f t="shared" si="18"/>
        <v>0</v>
      </c>
      <c r="AP32" s="152">
        <f t="shared" si="19"/>
        <v>343.73628055438326</v>
      </c>
      <c r="AQ32" s="115">
        <f t="shared" si="20"/>
        <v>0</v>
      </c>
      <c r="AR32" s="112">
        <f t="shared" si="21"/>
        <v>343.73628055438326</v>
      </c>
    </row>
    <row r="33" spans="1:44">
      <c r="A33" s="37" t="s">
        <v>70</v>
      </c>
      <c r="B33" s="2" t="s">
        <v>71</v>
      </c>
      <c r="C33" s="3" t="str">
        <f t="shared" si="0"/>
        <v>xx1568</v>
      </c>
      <c r="D33" s="2">
        <v>0</v>
      </c>
      <c r="E33" s="2">
        <v>0</v>
      </c>
      <c r="F33" s="41" t="s">
        <v>72</v>
      </c>
      <c r="G33" s="52">
        <v>0</v>
      </c>
      <c r="H33" s="132">
        <v>44847.593168444662</v>
      </c>
      <c r="I33" s="179">
        <v>51333.087799999994</v>
      </c>
      <c r="J33" s="169">
        <v>25006.09</v>
      </c>
      <c r="K33" s="170">
        <v>26410.25</v>
      </c>
      <c r="L33" s="171">
        <f t="shared" si="1"/>
        <v>5.6152721197116451E-2</v>
      </c>
      <c r="M33" s="159">
        <v>52064.88</v>
      </c>
      <c r="N33" s="160">
        <v>54158.115161346643</v>
      </c>
      <c r="O33" s="128">
        <f t="shared" si="2"/>
        <v>4.0204359663301714E-2</v>
      </c>
      <c r="P33" s="5">
        <f t="shared" si="24"/>
        <v>0</v>
      </c>
      <c r="Q33" s="5">
        <f t="shared" si="24"/>
        <v>0</v>
      </c>
      <c r="R33" s="5">
        <f t="shared" si="24"/>
        <v>0</v>
      </c>
      <c r="S33" s="5">
        <f t="shared" si="24"/>
        <v>0</v>
      </c>
      <c r="T33" s="5">
        <f t="shared" si="24"/>
        <v>0</v>
      </c>
      <c r="U33" s="7">
        <f t="shared" si="4"/>
        <v>0</v>
      </c>
      <c r="V33" s="106">
        <f t="shared" si="5"/>
        <v>0</v>
      </c>
      <c r="W33" s="29">
        <f t="shared" si="6"/>
        <v>0</v>
      </c>
      <c r="X33" s="64" t="s">
        <v>918</v>
      </c>
      <c r="Y33" s="181">
        <f t="shared" si="22"/>
        <v>51333.087799999994</v>
      </c>
      <c r="Z33" s="133">
        <f>I33/H33</f>
        <v>1.1446118771011018</v>
      </c>
      <c r="AA33" s="78">
        <f t="shared" si="7"/>
        <v>51333.087799999994</v>
      </c>
      <c r="AB33" s="57">
        <f t="shared" si="8"/>
        <v>3.6890612985944427E-2</v>
      </c>
      <c r="AC33" s="29">
        <f t="shared" si="9"/>
        <v>1364.9526804799439</v>
      </c>
      <c r="AD33" s="47">
        <v>3318.2927399999999</v>
      </c>
      <c r="AE33" s="28">
        <v>609.3537</v>
      </c>
      <c r="AF33" s="60">
        <f t="shared" si="10"/>
        <v>0.18363470246449687</v>
      </c>
      <c r="AG33" s="61">
        <f t="shared" si="11"/>
        <v>663.658548</v>
      </c>
      <c r="AH33" s="82">
        <f t="shared" si="12"/>
        <v>0</v>
      </c>
      <c r="AI33" s="82">
        <f t="shared" si="13"/>
        <v>0</v>
      </c>
      <c r="AJ33" s="29">
        <f t="shared" si="14"/>
        <v>663.658548</v>
      </c>
      <c r="AK33" s="145">
        <f t="shared" si="15"/>
        <v>46212.545848924608</v>
      </c>
      <c r="AL33" s="110">
        <f t="shared" si="16"/>
        <v>663.658548</v>
      </c>
      <c r="AM33" s="149">
        <f t="shared" si="17"/>
        <v>46876.204396924608</v>
      </c>
      <c r="AN33" s="114">
        <v>964</v>
      </c>
      <c r="AO33" s="116">
        <f t="shared" si="18"/>
        <v>45811.593168444662</v>
      </c>
      <c r="AP33" s="152">
        <f t="shared" si="19"/>
        <v>45811.593168444662</v>
      </c>
      <c r="AQ33" s="115">
        <f t="shared" si="20"/>
        <v>0</v>
      </c>
      <c r="AR33" s="112">
        <f t="shared" si="21"/>
        <v>46876.204396924608</v>
      </c>
    </row>
    <row r="34" spans="1:44">
      <c r="A34" s="37" t="s">
        <v>70</v>
      </c>
      <c r="B34" s="2" t="s">
        <v>73</v>
      </c>
      <c r="C34" s="3" t="str">
        <f t="shared" si="0"/>
        <v>xx1583</v>
      </c>
      <c r="D34" s="2">
        <v>0</v>
      </c>
      <c r="E34" s="2">
        <v>0</v>
      </c>
      <c r="F34" s="41" t="s">
        <v>74</v>
      </c>
      <c r="G34" s="52">
        <v>972</v>
      </c>
      <c r="H34" s="132">
        <v>552.60349342089876</v>
      </c>
      <c r="I34" s="179">
        <v>599.98904999999991</v>
      </c>
      <c r="J34" s="169">
        <v>1648.23</v>
      </c>
      <c r="K34" s="170">
        <v>529.5</v>
      </c>
      <c r="L34" s="171">
        <f t="shared" si="1"/>
        <v>-0.67874629147631094</v>
      </c>
      <c r="M34" s="159">
        <v>3589.95</v>
      </c>
      <c r="N34" s="160">
        <v>1054.488896461444</v>
      </c>
      <c r="O34" s="128">
        <f t="shared" si="2"/>
        <v>-0.70626641138137192</v>
      </c>
      <c r="P34" s="5">
        <f t="shared" si="24"/>
        <v>0</v>
      </c>
      <c r="Q34" s="5">
        <f t="shared" si="24"/>
        <v>0</v>
      </c>
      <c r="R34" s="5">
        <f t="shared" si="24"/>
        <v>0</v>
      </c>
      <c r="S34" s="5">
        <f t="shared" si="24"/>
        <v>0</v>
      </c>
      <c r="T34" s="5">
        <f t="shared" si="24"/>
        <v>29.999452499999997</v>
      </c>
      <c r="U34" s="7">
        <f t="shared" si="4"/>
        <v>29.999452499999997</v>
      </c>
      <c r="V34" s="106">
        <f t="shared" si="5"/>
        <v>6.3085371326514564E-4</v>
      </c>
      <c r="W34" s="29">
        <f t="shared" si="6"/>
        <v>29.999452499999997</v>
      </c>
      <c r="X34" s="64"/>
      <c r="Y34" s="181" t="str">
        <f t="shared" si="22"/>
        <v/>
      </c>
      <c r="Z34" s="133"/>
      <c r="AA34" s="78">
        <f t="shared" si="7"/>
        <v>0</v>
      </c>
      <c r="AB34" s="57" t="str">
        <f t="shared" si="8"/>
        <v/>
      </c>
      <c r="AC34" s="29">
        <f t="shared" si="9"/>
        <v>0</v>
      </c>
      <c r="AD34" s="47">
        <v>0.46360000000001378</v>
      </c>
      <c r="AE34" s="28">
        <v>0.46360000000001378</v>
      </c>
      <c r="AF34" s="60">
        <f t="shared" si="10"/>
        <v>1</v>
      </c>
      <c r="AG34" s="61">
        <f t="shared" si="11"/>
        <v>9.2720000000002759E-2</v>
      </c>
      <c r="AH34" s="82">
        <f t="shared" si="12"/>
        <v>1</v>
      </c>
      <c r="AI34" s="82">
        <f t="shared" si="13"/>
        <v>0</v>
      </c>
      <c r="AJ34" s="29">
        <f t="shared" si="14"/>
        <v>0</v>
      </c>
      <c r="AK34" s="145">
        <f t="shared" si="15"/>
        <v>582.60294592089872</v>
      </c>
      <c r="AL34" s="110">
        <f t="shared" si="16"/>
        <v>972</v>
      </c>
      <c r="AM34" s="149">
        <f t="shared" si="17"/>
        <v>1554.6029459208987</v>
      </c>
      <c r="AN34" s="114">
        <v>0</v>
      </c>
      <c r="AO34" s="116">
        <f t="shared" si="18"/>
        <v>552.60349342089876</v>
      </c>
      <c r="AP34" s="152">
        <f t="shared" si="19"/>
        <v>1524.6034934208988</v>
      </c>
      <c r="AQ34" s="115">
        <f t="shared" si="20"/>
        <v>0</v>
      </c>
      <c r="AR34" s="112">
        <f t="shared" si="21"/>
        <v>1554.6029459208987</v>
      </c>
    </row>
    <row r="35" spans="1:44">
      <c r="A35" s="37" t="s">
        <v>70</v>
      </c>
      <c r="B35" s="2" t="s">
        <v>75</v>
      </c>
      <c r="C35" s="3" t="str">
        <f t="shared" si="0"/>
        <v>xxC975</v>
      </c>
      <c r="D35" s="2">
        <v>1</v>
      </c>
      <c r="E35" s="2">
        <v>0</v>
      </c>
      <c r="F35" s="41" t="s">
        <v>76</v>
      </c>
      <c r="G35" s="52">
        <v>668.59780957954047</v>
      </c>
      <c r="H35" s="132">
        <v>0</v>
      </c>
      <c r="I35" s="179">
        <v>0</v>
      </c>
      <c r="J35" s="172">
        <v>0</v>
      </c>
      <c r="K35" s="173">
        <v>0</v>
      </c>
      <c r="L35" s="171">
        <f t="shared" si="1"/>
        <v>0</v>
      </c>
      <c r="M35" s="161">
        <v>0</v>
      </c>
      <c r="N35" s="162">
        <v>0</v>
      </c>
      <c r="O35" s="128">
        <f t="shared" si="2"/>
        <v>0</v>
      </c>
      <c r="P35" s="5">
        <f t="shared" ref="P35:T44" si="25">+IF(AND($O35&lt;=P$2,$O35&gt;Q$2),P$3,0)*$I35</f>
        <v>0</v>
      </c>
      <c r="Q35" s="5">
        <f t="shared" si="25"/>
        <v>0</v>
      </c>
      <c r="R35" s="5">
        <f t="shared" si="25"/>
        <v>0</v>
      </c>
      <c r="S35" s="5">
        <f t="shared" si="25"/>
        <v>0</v>
      </c>
      <c r="T35" s="5">
        <f t="shared" si="25"/>
        <v>0</v>
      </c>
      <c r="U35" s="7">
        <f t="shared" si="4"/>
        <v>0</v>
      </c>
      <c r="V35" s="106">
        <f t="shared" si="5"/>
        <v>0</v>
      </c>
      <c r="W35" s="29">
        <f t="shared" si="6"/>
        <v>0</v>
      </c>
      <c r="X35" s="64"/>
      <c r="Y35" s="181" t="str">
        <f t="shared" si="22"/>
        <v/>
      </c>
      <c r="Z35" s="133"/>
      <c r="AA35" s="78">
        <f t="shared" si="7"/>
        <v>0</v>
      </c>
      <c r="AB35" s="57" t="str">
        <f t="shared" si="8"/>
        <v/>
      </c>
      <c r="AC35" s="29">
        <f t="shared" si="9"/>
        <v>0</v>
      </c>
      <c r="AD35" s="47">
        <v>0</v>
      </c>
      <c r="AE35" s="28">
        <v>0</v>
      </c>
      <c r="AF35" s="60">
        <f t="shared" si="10"/>
        <v>0</v>
      </c>
      <c r="AG35" s="61">
        <f t="shared" si="11"/>
        <v>0</v>
      </c>
      <c r="AH35" s="82">
        <f t="shared" si="12"/>
        <v>1</v>
      </c>
      <c r="AI35" s="82">
        <f t="shared" si="13"/>
        <v>0</v>
      </c>
      <c r="AJ35" s="29">
        <f t="shared" si="14"/>
        <v>0</v>
      </c>
      <c r="AK35" s="145">
        <f t="shared" si="15"/>
        <v>0</v>
      </c>
      <c r="AL35" s="110">
        <f t="shared" si="16"/>
        <v>668.59780957954047</v>
      </c>
      <c r="AM35" s="149">
        <f t="shared" si="17"/>
        <v>668.59780957954047</v>
      </c>
      <c r="AN35" s="114">
        <v>0</v>
      </c>
      <c r="AO35" s="116">
        <f t="shared" si="18"/>
        <v>0</v>
      </c>
      <c r="AP35" s="152">
        <f t="shared" si="19"/>
        <v>668.59780957954047</v>
      </c>
      <c r="AQ35" s="115">
        <f t="shared" si="20"/>
        <v>0</v>
      </c>
      <c r="AR35" s="112">
        <f t="shared" si="21"/>
        <v>668.59780957954047</v>
      </c>
    </row>
    <row r="36" spans="1:44">
      <c r="A36" s="37" t="s">
        <v>70</v>
      </c>
      <c r="B36" s="2" t="s">
        <v>77</v>
      </c>
      <c r="C36" s="3" t="str">
        <f t="shared" si="0"/>
        <v>xxH681</v>
      </c>
      <c r="D36" s="2">
        <v>0</v>
      </c>
      <c r="E36" s="2">
        <v>0</v>
      </c>
      <c r="F36" s="41" t="s">
        <v>78</v>
      </c>
      <c r="G36" s="52">
        <v>0</v>
      </c>
      <c r="H36" s="132">
        <v>17892.706196453713</v>
      </c>
      <c r="I36" s="179">
        <v>18905.802800000001</v>
      </c>
      <c r="J36" s="169">
        <v>11258.14</v>
      </c>
      <c r="K36" s="170">
        <v>9989.01</v>
      </c>
      <c r="L36" s="171">
        <f t="shared" si="1"/>
        <v>-0.11272998914563148</v>
      </c>
      <c r="M36" s="159">
        <v>25985.75</v>
      </c>
      <c r="N36" s="160">
        <v>21236.403516028098</v>
      </c>
      <c r="O36" s="128">
        <f t="shared" si="2"/>
        <v>-0.18276734302346098</v>
      </c>
      <c r="P36" s="5">
        <f t="shared" si="25"/>
        <v>0</v>
      </c>
      <c r="Q36" s="5">
        <f t="shared" si="25"/>
        <v>0</v>
      </c>
      <c r="R36" s="5">
        <f t="shared" si="25"/>
        <v>0</v>
      </c>
      <c r="S36" s="5">
        <f t="shared" si="25"/>
        <v>756.23211200000003</v>
      </c>
      <c r="T36" s="5">
        <f t="shared" si="25"/>
        <v>0</v>
      </c>
      <c r="U36" s="7">
        <f t="shared" si="4"/>
        <v>756.23211200000003</v>
      </c>
      <c r="V36" s="106">
        <f t="shared" si="5"/>
        <v>1.5902684755514908E-2</v>
      </c>
      <c r="W36" s="29">
        <f t="shared" si="6"/>
        <v>756.23211200000003</v>
      </c>
      <c r="X36" s="64"/>
      <c r="Y36" s="181" t="str">
        <f t="shared" si="22"/>
        <v/>
      </c>
      <c r="Z36" s="133"/>
      <c r="AA36" s="78">
        <f t="shared" si="7"/>
        <v>0</v>
      </c>
      <c r="AB36" s="57" t="str">
        <f t="shared" si="8"/>
        <v/>
      </c>
      <c r="AC36" s="29">
        <f t="shared" si="9"/>
        <v>0</v>
      </c>
      <c r="AD36" s="47">
        <v>1260.9849300000001</v>
      </c>
      <c r="AE36" s="28">
        <v>5.0155200000000004</v>
      </c>
      <c r="AF36" s="60">
        <f t="shared" si="10"/>
        <v>3.9774622841844747E-3</v>
      </c>
      <c r="AG36" s="61">
        <f t="shared" si="11"/>
        <v>252.19698600000004</v>
      </c>
      <c r="AH36" s="82">
        <f t="shared" si="12"/>
        <v>0</v>
      </c>
      <c r="AI36" s="82">
        <f t="shared" si="13"/>
        <v>0</v>
      </c>
      <c r="AJ36" s="29">
        <f t="shared" si="14"/>
        <v>252.19698600000004</v>
      </c>
      <c r="AK36" s="145">
        <f t="shared" si="15"/>
        <v>18648.938308453715</v>
      </c>
      <c r="AL36" s="110">
        <f t="shared" si="16"/>
        <v>252.19698600000004</v>
      </c>
      <c r="AM36" s="149">
        <f t="shared" si="17"/>
        <v>18901.135294453714</v>
      </c>
      <c r="AN36" s="114">
        <v>383</v>
      </c>
      <c r="AO36" s="116">
        <f t="shared" si="18"/>
        <v>18275.706196453713</v>
      </c>
      <c r="AP36" s="152">
        <f t="shared" si="19"/>
        <v>18275.706196453713</v>
      </c>
      <c r="AQ36" s="115">
        <f t="shared" si="20"/>
        <v>0</v>
      </c>
      <c r="AR36" s="112">
        <f t="shared" si="21"/>
        <v>18901.135294453714</v>
      </c>
    </row>
    <row r="37" spans="1:44">
      <c r="A37" s="37" t="s">
        <v>79</v>
      </c>
      <c r="B37" s="2" t="s">
        <v>80</v>
      </c>
      <c r="C37" s="3" t="str">
        <f t="shared" ref="C37:C68" si="26">CONCATENATE("xx",B37)</f>
        <v>xx1601</v>
      </c>
      <c r="D37" s="2">
        <v>0</v>
      </c>
      <c r="E37" s="2">
        <v>0</v>
      </c>
      <c r="F37" s="41" t="s">
        <v>81</v>
      </c>
      <c r="G37" s="52">
        <v>0</v>
      </c>
      <c r="H37" s="132">
        <v>1738.3349752389609</v>
      </c>
      <c r="I37" s="179">
        <v>2012.9315199999996</v>
      </c>
      <c r="J37" s="169">
        <v>2069.2199999999998</v>
      </c>
      <c r="K37" s="170">
        <v>1013.87</v>
      </c>
      <c r="L37" s="171">
        <f t="shared" ref="L37:L68" si="27">+IF(J37&lt;&gt;0,K37/J37-1,0)</f>
        <v>-0.51002310049197275</v>
      </c>
      <c r="M37" s="159">
        <v>4645.2700000000004</v>
      </c>
      <c r="N37" s="160">
        <v>2156.0523171986615</v>
      </c>
      <c r="O37" s="128">
        <f t="shared" ref="O37:O68" si="28">+IF(M37&lt;&gt;0,N37/M37-1,0)</f>
        <v>-0.53586071052949313</v>
      </c>
      <c r="P37" s="5">
        <f t="shared" si="25"/>
        <v>0</v>
      </c>
      <c r="Q37" s="5">
        <f t="shared" si="25"/>
        <v>0</v>
      </c>
      <c r="R37" s="5">
        <f t="shared" si="25"/>
        <v>0</v>
      </c>
      <c r="S37" s="5">
        <f t="shared" si="25"/>
        <v>0</v>
      </c>
      <c r="T37" s="5">
        <f t="shared" si="25"/>
        <v>100.64657599999998</v>
      </c>
      <c r="U37" s="7">
        <f t="shared" ref="U37:U68" si="29">+SUM(P37:T37)</f>
        <v>100.64657599999998</v>
      </c>
      <c r="V37" s="106">
        <f t="shared" ref="V37:V68" si="30">+U37/$U$146</f>
        <v>2.1164808323426132E-3</v>
      </c>
      <c r="W37" s="29">
        <f t="shared" ref="W37:W68" si="31">+V37*W$3</f>
        <v>100.64657599999998</v>
      </c>
      <c r="X37" s="64"/>
      <c r="Y37" s="181" t="str">
        <f t="shared" si="22"/>
        <v/>
      </c>
      <c r="Z37" s="133"/>
      <c r="AA37" s="78">
        <f t="shared" ref="AA37:AA68" si="32">+IF($Z37&gt;1.02,$Y37,0)</f>
        <v>0</v>
      </c>
      <c r="AB37" s="57" t="str">
        <f t="shared" ref="AB37:AB68" si="33">+IF(X37&lt;&gt;"",AA37/$AA$146,"")</f>
        <v/>
      </c>
      <c r="AC37" s="29">
        <f t="shared" ref="AC37:AC68" si="34">+IF(X37&lt;&gt;"",AB37*$AC$3,0)</f>
        <v>0</v>
      </c>
      <c r="AD37" s="47">
        <v>185.3783</v>
      </c>
      <c r="AE37" s="28">
        <v>0</v>
      </c>
      <c r="AF37" s="60">
        <f t="shared" ref="AF37:AF68" si="35">+IF(AD37&lt;&gt;0,AE37/AD37,0)</f>
        <v>0</v>
      </c>
      <c r="AG37" s="61">
        <f t="shared" ref="AG37:AG68" si="36">$AG$3*AD37</f>
        <v>37.075659999999999</v>
      </c>
      <c r="AH37" s="82">
        <f t="shared" ref="AH37:AH68" si="37">IF(AD37&lt;100,1,0)</f>
        <v>0</v>
      </c>
      <c r="AI37" s="82">
        <f t="shared" ref="AI37:AI68" si="38">IF(AF37&lt;$AI$3,"1",0)</f>
        <v>0</v>
      </c>
      <c r="AJ37" s="29">
        <f t="shared" ref="AJ37:AJ68" si="39">IF((AH37+AI37)&gt;0,0,AG37)</f>
        <v>37.075659999999999</v>
      </c>
      <c r="AK37" s="145">
        <f t="shared" ref="AK37:AK68" si="40">+H37+W37+AC37</f>
        <v>1838.9815512389609</v>
      </c>
      <c r="AL37" s="110">
        <f t="shared" ref="AL37:AL68" si="41">+G37+AJ37</f>
        <v>37.075659999999999</v>
      </c>
      <c r="AM37" s="149">
        <f t="shared" ref="AM37:AM68" si="42">AK37+AL37</f>
        <v>1876.0572112389609</v>
      </c>
      <c r="AN37" s="114">
        <v>0</v>
      </c>
      <c r="AO37" s="116">
        <f t="shared" ref="AO37:AO68" si="43">+AN37+H37</f>
        <v>1738.3349752389609</v>
      </c>
      <c r="AP37" s="152">
        <f t="shared" ref="AP37:AP68" si="44">+AO37+G37</f>
        <v>1738.3349752389609</v>
      </c>
      <c r="AQ37" s="115">
        <f t="shared" ref="AQ37:AQ68" si="45">IF((AM37-AP37)&lt;0,AM37-AP37,0)</f>
        <v>0</v>
      </c>
      <c r="AR37" s="112">
        <f t="shared" ref="AR37:AR68" si="46">+AM37+(AQ37*-1)</f>
        <v>1876.0572112389609</v>
      </c>
    </row>
    <row r="38" spans="1:44">
      <c r="A38" s="37" t="s">
        <v>79</v>
      </c>
      <c r="B38" s="2" t="s">
        <v>82</v>
      </c>
      <c r="C38" s="3" t="str">
        <f t="shared" si="26"/>
        <v>xx1630</v>
      </c>
      <c r="D38" s="2">
        <v>1</v>
      </c>
      <c r="E38" s="2">
        <v>0</v>
      </c>
      <c r="F38" s="41" t="s">
        <v>83</v>
      </c>
      <c r="G38" s="52">
        <v>376.21209283160414</v>
      </c>
      <c r="H38" s="132">
        <v>0</v>
      </c>
      <c r="I38" s="179">
        <v>0</v>
      </c>
      <c r="J38" s="172">
        <v>0</v>
      </c>
      <c r="K38" s="173">
        <v>0</v>
      </c>
      <c r="L38" s="171">
        <f t="shared" si="27"/>
        <v>0</v>
      </c>
      <c r="M38" s="161">
        <v>0</v>
      </c>
      <c r="N38" s="162">
        <v>0</v>
      </c>
      <c r="O38" s="128">
        <f t="shared" si="28"/>
        <v>0</v>
      </c>
      <c r="P38" s="5">
        <f t="shared" si="25"/>
        <v>0</v>
      </c>
      <c r="Q38" s="5">
        <f t="shared" si="25"/>
        <v>0</v>
      </c>
      <c r="R38" s="5">
        <f t="shared" si="25"/>
        <v>0</v>
      </c>
      <c r="S38" s="5">
        <f t="shared" si="25"/>
        <v>0</v>
      </c>
      <c r="T38" s="5">
        <f t="shared" si="25"/>
        <v>0</v>
      </c>
      <c r="U38" s="7">
        <f t="shared" si="29"/>
        <v>0</v>
      </c>
      <c r="V38" s="106">
        <f t="shared" si="30"/>
        <v>0</v>
      </c>
      <c r="W38" s="29">
        <f t="shared" si="31"/>
        <v>0</v>
      </c>
      <c r="X38" s="64"/>
      <c r="Y38" s="181" t="str">
        <f t="shared" si="22"/>
        <v/>
      </c>
      <c r="Z38" s="133"/>
      <c r="AA38" s="78">
        <f t="shared" si="32"/>
        <v>0</v>
      </c>
      <c r="AB38" s="57" t="str">
        <f t="shared" si="33"/>
        <v/>
      </c>
      <c r="AC38" s="29">
        <f t="shared" si="34"/>
        <v>0</v>
      </c>
      <c r="AD38" s="47">
        <v>1.1661100000000033</v>
      </c>
      <c r="AE38" s="28">
        <v>0</v>
      </c>
      <c r="AF38" s="60">
        <f t="shared" si="35"/>
        <v>0</v>
      </c>
      <c r="AG38" s="61">
        <f t="shared" si="36"/>
        <v>0.23322200000000068</v>
      </c>
      <c r="AH38" s="82">
        <f t="shared" si="37"/>
        <v>1</v>
      </c>
      <c r="AI38" s="82">
        <f t="shared" si="38"/>
        <v>0</v>
      </c>
      <c r="AJ38" s="29">
        <f t="shared" si="39"/>
        <v>0</v>
      </c>
      <c r="AK38" s="145">
        <f t="shared" si="40"/>
        <v>0</v>
      </c>
      <c r="AL38" s="110">
        <f t="shared" si="41"/>
        <v>376.21209283160414</v>
      </c>
      <c r="AM38" s="149">
        <f t="shared" si="42"/>
        <v>376.21209283160414</v>
      </c>
      <c r="AN38" s="114">
        <v>0</v>
      </c>
      <c r="AO38" s="116">
        <f t="shared" si="43"/>
        <v>0</v>
      </c>
      <c r="AP38" s="152">
        <f t="shared" si="44"/>
        <v>376.21209283160414</v>
      </c>
      <c r="AQ38" s="115">
        <f t="shared" si="45"/>
        <v>0</v>
      </c>
      <c r="AR38" s="112">
        <f t="shared" si="46"/>
        <v>376.21209283160414</v>
      </c>
    </row>
    <row r="39" spans="1:44">
      <c r="A39" s="37" t="s">
        <v>79</v>
      </c>
      <c r="B39" s="2" t="s">
        <v>84</v>
      </c>
      <c r="C39" s="3" t="str">
        <f t="shared" si="26"/>
        <v>xx1640</v>
      </c>
      <c r="D39" s="2">
        <v>0</v>
      </c>
      <c r="E39" s="2">
        <v>0</v>
      </c>
      <c r="F39" s="41" t="s">
        <v>85</v>
      </c>
      <c r="G39" s="52">
        <v>0</v>
      </c>
      <c r="H39" s="132">
        <v>42118.297321912665</v>
      </c>
      <c r="I39" s="179">
        <v>47449.655169999998</v>
      </c>
      <c r="J39" s="169">
        <v>25391.919999999998</v>
      </c>
      <c r="K39" s="170">
        <v>23025.35</v>
      </c>
      <c r="L39" s="171">
        <f t="shared" si="27"/>
        <v>-9.3201695657516237E-2</v>
      </c>
      <c r="M39" s="159">
        <v>52908.75</v>
      </c>
      <c r="N39" s="160">
        <v>49419.939471953265</v>
      </c>
      <c r="O39" s="128">
        <f t="shared" si="28"/>
        <v>-6.5940142756098719E-2</v>
      </c>
      <c r="P39" s="5">
        <f t="shared" si="25"/>
        <v>0</v>
      </c>
      <c r="Q39" s="5">
        <f t="shared" si="25"/>
        <v>948.9931034</v>
      </c>
      <c r="R39" s="5">
        <f t="shared" si="25"/>
        <v>0</v>
      </c>
      <c r="S39" s="5">
        <f t="shared" si="25"/>
        <v>0</v>
      </c>
      <c r="T39" s="5">
        <f t="shared" si="25"/>
        <v>0</v>
      </c>
      <c r="U39" s="7">
        <f t="shared" si="29"/>
        <v>948.9931034</v>
      </c>
      <c r="V39" s="106">
        <f t="shared" si="30"/>
        <v>1.9956224972535897E-2</v>
      </c>
      <c r="W39" s="29">
        <f t="shared" si="31"/>
        <v>948.99310340000011</v>
      </c>
      <c r="X39" s="64" t="s">
        <v>918</v>
      </c>
      <c r="Y39" s="181">
        <f t="shared" si="22"/>
        <v>47449.655169999998</v>
      </c>
      <c r="Z39" s="133">
        <f>I39/H39</f>
        <v>1.1265805644359137</v>
      </c>
      <c r="AA39" s="78">
        <f t="shared" si="32"/>
        <v>47449.655169999998</v>
      </c>
      <c r="AB39" s="57">
        <f t="shared" si="33"/>
        <v>3.4099777360227047E-2</v>
      </c>
      <c r="AC39" s="29">
        <f t="shared" si="34"/>
        <v>1261.6917623284007</v>
      </c>
      <c r="AD39" s="47">
        <v>3708.7130299999999</v>
      </c>
      <c r="AE39" s="28">
        <v>1758.7045700000001</v>
      </c>
      <c r="AF39" s="60">
        <f t="shared" si="35"/>
        <v>0.47420885783659572</v>
      </c>
      <c r="AG39" s="61">
        <f t="shared" si="36"/>
        <v>741.74260600000002</v>
      </c>
      <c r="AH39" s="82">
        <f t="shared" si="37"/>
        <v>0</v>
      </c>
      <c r="AI39" s="82">
        <f t="shared" si="38"/>
        <v>0</v>
      </c>
      <c r="AJ39" s="29">
        <f t="shared" si="39"/>
        <v>741.74260600000002</v>
      </c>
      <c r="AK39" s="145">
        <f t="shared" si="40"/>
        <v>44328.982187641064</v>
      </c>
      <c r="AL39" s="110">
        <f t="shared" si="41"/>
        <v>741.74260600000002</v>
      </c>
      <c r="AM39" s="149">
        <f t="shared" si="42"/>
        <v>45070.724793641064</v>
      </c>
      <c r="AN39" s="114">
        <v>2605</v>
      </c>
      <c r="AO39" s="116">
        <f t="shared" si="43"/>
        <v>44723.297321912665</v>
      </c>
      <c r="AP39" s="152">
        <f t="shared" si="44"/>
        <v>44723.297321912665</v>
      </c>
      <c r="AQ39" s="115">
        <f t="shared" si="45"/>
        <v>0</v>
      </c>
      <c r="AR39" s="112">
        <f t="shared" si="46"/>
        <v>45070.724793641064</v>
      </c>
    </row>
    <row r="40" spans="1:44">
      <c r="A40" s="37" t="s">
        <v>79</v>
      </c>
      <c r="B40" s="2" t="s">
        <v>86</v>
      </c>
      <c r="C40" s="3" t="str">
        <f t="shared" si="26"/>
        <v>xx1644</v>
      </c>
      <c r="D40" s="2">
        <v>0</v>
      </c>
      <c r="E40" s="2">
        <v>0</v>
      </c>
      <c r="F40" s="41" t="s">
        <v>87</v>
      </c>
      <c r="G40" s="52">
        <v>0</v>
      </c>
      <c r="H40" s="132">
        <v>5326.6919941888127</v>
      </c>
      <c r="I40" s="179">
        <v>5722.5415499999999</v>
      </c>
      <c r="J40" s="169">
        <v>3408.09</v>
      </c>
      <c r="K40" s="170">
        <v>2927.84</v>
      </c>
      <c r="L40" s="171">
        <f t="shared" si="27"/>
        <v>-0.14091470589098287</v>
      </c>
      <c r="M40" s="159">
        <v>7440.11</v>
      </c>
      <c r="N40" s="160">
        <v>6310.7800632370145</v>
      </c>
      <c r="O40" s="128">
        <f t="shared" si="28"/>
        <v>-0.15178941396874313</v>
      </c>
      <c r="P40" s="5">
        <f t="shared" si="25"/>
        <v>0</v>
      </c>
      <c r="Q40" s="5">
        <f t="shared" si="25"/>
        <v>0</v>
      </c>
      <c r="R40" s="5">
        <f t="shared" si="25"/>
        <v>0</v>
      </c>
      <c r="S40" s="5">
        <f t="shared" si="25"/>
        <v>228.90166199999999</v>
      </c>
      <c r="T40" s="5">
        <f t="shared" si="25"/>
        <v>0</v>
      </c>
      <c r="U40" s="7">
        <f t="shared" si="29"/>
        <v>228.90166199999999</v>
      </c>
      <c r="V40" s="106">
        <f t="shared" si="30"/>
        <v>4.8135366285522478E-3</v>
      </c>
      <c r="W40" s="29">
        <f t="shared" si="31"/>
        <v>228.90166199999999</v>
      </c>
      <c r="X40" s="64"/>
      <c r="Y40" s="181" t="str">
        <f t="shared" si="22"/>
        <v/>
      </c>
      <c r="Z40" s="133"/>
      <c r="AA40" s="78">
        <f t="shared" si="32"/>
        <v>0</v>
      </c>
      <c r="AB40" s="57" t="str">
        <f t="shared" si="33"/>
        <v/>
      </c>
      <c r="AC40" s="29">
        <f t="shared" si="34"/>
        <v>0</v>
      </c>
      <c r="AD40" s="47">
        <v>354.36662999999999</v>
      </c>
      <c r="AE40" s="28">
        <v>0.20241000000000001</v>
      </c>
      <c r="AF40" s="60">
        <f t="shared" si="35"/>
        <v>5.7118809409339706E-4</v>
      </c>
      <c r="AG40" s="61">
        <f t="shared" si="36"/>
        <v>70.873326000000006</v>
      </c>
      <c r="AH40" s="82">
        <f t="shared" si="37"/>
        <v>0</v>
      </c>
      <c r="AI40" s="82">
        <f t="shared" si="38"/>
        <v>0</v>
      </c>
      <c r="AJ40" s="29">
        <f t="shared" si="39"/>
        <v>70.873326000000006</v>
      </c>
      <c r="AK40" s="145">
        <f t="shared" si="40"/>
        <v>5555.5936561888129</v>
      </c>
      <c r="AL40" s="110">
        <f t="shared" si="41"/>
        <v>70.873326000000006</v>
      </c>
      <c r="AM40" s="149">
        <f t="shared" si="42"/>
        <v>5626.4669821888128</v>
      </c>
      <c r="AN40" s="114">
        <v>233.33333333333331</v>
      </c>
      <c r="AO40" s="116">
        <f t="shared" si="43"/>
        <v>5560.0253275221457</v>
      </c>
      <c r="AP40" s="152">
        <f t="shared" si="44"/>
        <v>5560.0253275221457</v>
      </c>
      <c r="AQ40" s="115">
        <f t="shared" si="45"/>
        <v>0</v>
      </c>
      <c r="AR40" s="112">
        <f t="shared" si="46"/>
        <v>5626.4669821888128</v>
      </c>
    </row>
    <row r="41" spans="1:44">
      <c r="A41" s="37" t="s">
        <v>79</v>
      </c>
      <c r="B41" s="2" t="s">
        <v>88</v>
      </c>
      <c r="C41" s="3" t="str">
        <f t="shared" si="26"/>
        <v>xx1663</v>
      </c>
      <c r="D41" s="2">
        <v>0</v>
      </c>
      <c r="E41" s="2">
        <v>0</v>
      </c>
      <c r="F41" s="41" t="s">
        <v>89</v>
      </c>
      <c r="G41" s="52">
        <v>0</v>
      </c>
      <c r="H41" s="132">
        <v>13617.97747107846</v>
      </c>
      <c r="I41" s="179">
        <v>15076.411859999998</v>
      </c>
      <c r="J41" s="169">
        <v>7108.75</v>
      </c>
      <c r="K41" s="170">
        <v>7765.13</v>
      </c>
      <c r="L41" s="171">
        <f t="shared" si="27"/>
        <v>9.2334095305081743E-2</v>
      </c>
      <c r="M41" s="159">
        <v>16350.18</v>
      </c>
      <c r="N41" s="160">
        <v>16376.62859001289</v>
      </c>
      <c r="O41" s="128">
        <f t="shared" si="28"/>
        <v>1.6176329565111836E-3</v>
      </c>
      <c r="P41" s="5">
        <f t="shared" si="25"/>
        <v>0</v>
      </c>
      <c r="Q41" s="5">
        <f t="shared" si="25"/>
        <v>0</v>
      </c>
      <c r="R41" s="5">
        <f t="shared" si="25"/>
        <v>0</v>
      </c>
      <c r="S41" s="5">
        <f t="shared" si="25"/>
        <v>0</v>
      </c>
      <c r="T41" s="5">
        <f t="shared" si="25"/>
        <v>0</v>
      </c>
      <c r="U41" s="7">
        <f t="shared" si="29"/>
        <v>0</v>
      </c>
      <c r="V41" s="106">
        <f t="shared" si="30"/>
        <v>0</v>
      </c>
      <c r="W41" s="29">
        <f t="shared" si="31"/>
        <v>0</v>
      </c>
      <c r="X41" s="64"/>
      <c r="Y41" s="181" t="str">
        <f t="shared" si="22"/>
        <v/>
      </c>
      <c r="Z41" s="133"/>
      <c r="AA41" s="78">
        <f t="shared" si="32"/>
        <v>0</v>
      </c>
      <c r="AB41" s="57" t="str">
        <f t="shared" si="33"/>
        <v/>
      </c>
      <c r="AC41" s="29">
        <f t="shared" si="34"/>
        <v>0</v>
      </c>
      <c r="AD41" s="47">
        <v>1517.53358</v>
      </c>
      <c r="AE41" s="28">
        <v>387.23275000000001</v>
      </c>
      <c r="AF41" s="60">
        <f t="shared" si="35"/>
        <v>0.25517244237850739</v>
      </c>
      <c r="AG41" s="61">
        <f t="shared" si="36"/>
        <v>303.50671600000004</v>
      </c>
      <c r="AH41" s="82">
        <f t="shared" si="37"/>
        <v>0</v>
      </c>
      <c r="AI41" s="82">
        <f t="shared" si="38"/>
        <v>0</v>
      </c>
      <c r="AJ41" s="29">
        <f t="shared" si="39"/>
        <v>303.50671600000004</v>
      </c>
      <c r="AK41" s="145">
        <f t="shared" si="40"/>
        <v>13617.97747107846</v>
      </c>
      <c r="AL41" s="110">
        <f t="shared" si="41"/>
        <v>303.50671600000004</v>
      </c>
      <c r="AM41" s="149">
        <f t="shared" si="42"/>
        <v>13921.48418707846</v>
      </c>
      <c r="AN41" s="114">
        <v>764.0016859476915</v>
      </c>
      <c r="AO41" s="116">
        <f t="shared" si="43"/>
        <v>14381.979157026151</v>
      </c>
      <c r="AP41" s="152">
        <f t="shared" si="44"/>
        <v>14381.979157026151</v>
      </c>
      <c r="AQ41" s="115">
        <f t="shared" si="45"/>
        <v>-460.49496994769106</v>
      </c>
      <c r="AR41" s="112">
        <f t="shared" si="46"/>
        <v>14381.979157026151</v>
      </c>
    </row>
    <row r="42" spans="1:44">
      <c r="A42" s="37" t="s">
        <v>90</v>
      </c>
      <c r="B42" s="2" t="s">
        <v>91</v>
      </c>
      <c r="C42" s="3" t="str">
        <f t="shared" si="26"/>
        <v>xx1683</v>
      </c>
      <c r="D42" s="2">
        <v>0</v>
      </c>
      <c r="E42" s="2">
        <v>0</v>
      </c>
      <c r="F42" s="41" t="s">
        <v>92</v>
      </c>
      <c r="G42" s="52">
        <v>0</v>
      </c>
      <c r="H42" s="132">
        <v>8725.3706265021337</v>
      </c>
      <c r="I42" s="179">
        <v>10279.293339999998</v>
      </c>
      <c r="J42" s="169">
        <v>6835.44</v>
      </c>
      <c r="K42" s="170">
        <v>4620.5200000000004</v>
      </c>
      <c r="L42" s="171">
        <f t="shared" si="27"/>
        <v>-0.32403473660803095</v>
      </c>
      <c r="M42" s="159">
        <v>14917.65</v>
      </c>
      <c r="N42" s="160">
        <v>10141.15654213595</v>
      </c>
      <c r="O42" s="128">
        <f t="shared" si="28"/>
        <v>-0.32019074437756945</v>
      </c>
      <c r="P42" s="5">
        <f t="shared" si="25"/>
        <v>0</v>
      </c>
      <c r="Q42" s="5">
        <f t="shared" si="25"/>
        <v>0</v>
      </c>
      <c r="R42" s="5">
        <f t="shared" si="25"/>
        <v>0</v>
      </c>
      <c r="S42" s="5">
        <f t="shared" si="25"/>
        <v>0</v>
      </c>
      <c r="T42" s="5">
        <f t="shared" si="25"/>
        <v>513.96466699999996</v>
      </c>
      <c r="U42" s="7">
        <f t="shared" si="29"/>
        <v>513.96466699999996</v>
      </c>
      <c r="V42" s="106">
        <f t="shared" si="30"/>
        <v>1.0808081202949757E-2</v>
      </c>
      <c r="W42" s="29">
        <f t="shared" si="31"/>
        <v>513.96466699999996</v>
      </c>
      <c r="X42" s="64"/>
      <c r="Y42" s="181" t="str">
        <f t="shared" si="22"/>
        <v/>
      </c>
      <c r="Z42" s="133"/>
      <c r="AA42" s="78">
        <f t="shared" si="32"/>
        <v>0</v>
      </c>
      <c r="AB42" s="57" t="str">
        <f t="shared" si="33"/>
        <v/>
      </c>
      <c r="AC42" s="29">
        <f t="shared" si="34"/>
        <v>0</v>
      </c>
      <c r="AD42" s="47">
        <v>641.03890000000001</v>
      </c>
      <c r="AE42" s="28">
        <v>31.178660000000001</v>
      </c>
      <c r="AF42" s="60">
        <f t="shared" si="35"/>
        <v>4.8637703577739201E-2</v>
      </c>
      <c r="AG42" s="61">
        <f t="shared" si="36"/>
        <v>128.20778000000001</v>
      </c>
      <c r="AH42" s="82">
        <f t="shared" si="37"/>
        <v>0</v>
      </c>
      <c r="AI42" s="82">
        <f t="shared" si="38"/>
        <v>0</v>
      </c>
      <c r="AJ42" s="29">
        <f t="shared" si="39"/>
        <v>128.20778000000001</v>
      </c>
      <c r="AK42" s="145">
        <f t="shared" si="40"/>
        <v>9239.3352935021339</v>
      </c>
      <c r="AL42" s="110">
        <f t="shared" si="41"/>
        <v>128.20778000000001</v>
      </c>
      <c r="AM42" s="149">
        <f t="shared" si="42"/>
        <v>9367.5430735021346</v>
      </c>
      <c r="AN42" s="114">
        <v>0</v>
      </c>
      <c r="AO42" s="116">
        <f t="shared" si="43"/>
        <v>8725.3706265021337</v>
      </c>
      <c r="AP42" s="152">
        <f t="shared" si="44"/>
        <v>8725.3706265021337</v>
      </c>
      <c r="AQ42" s="115">
        <f t="shared" si="45"/>
        <v>0</v>
      </c>
      <c r="AR42" s="112">
        <f t="shared" si="46"/>
        <v>9367.5430735021346</v>
      </c>
    </row>
    <row r="43" spans="1:44">
      <c r="A43" s="37" t="s">
        <v>90</v>
      </c>
      <c r="B43" s="2" t="s">
        <v>93</v>
      </c>
      <c r="C43" s="3" t="str">
        <f t="shared" si="26"/>
        <v>xx2894</v>
      </c>
      <c r="D43" s="2">
        <v>0</v>
      </c>
      <c r="E43" s="2">
        <v>0</v>
      </c>
      <c r="F43" s="41" t="s">
        <v>94</v>
      </c>
      <c r="G43" s="52">
        <v>0</v>
      </c>
      <c r="H43" s="132">
        <v>111532.58627360377</v>
      </c>
      <c r="I43" s="179">
        <v>123303.61847999999</v>
      </c>
      <c r="J43" s="169">
        <v>58856.49</v>
      </c>
      <c r="K43" s="170">
        <v>51222.31</v>
      </c>
      <c r="L43" s="171">
        <f t="shared" si="27"/>
        <v>-0.1297083805031527</v>
      </c>
      <c r="M43" s="159">
        <v>126303.03</v>
      </c>
      <c r="N43" s="160">
        <v>112977.08819050164</v>
      </c>
      <c r="O43" s="128">
        <f t="shared" si="28"/>
        <v>-0.10550769692143058</v>
      </c>
      <c r="P43" s="5">
        <f t="shared" si="25"/>
        <v>0</v>
      </c>
      <c r="Q43" s="5">
        <f t="shared" si="25"/>
        <v>0</v>
      </c>
      <c r="R43" s="5">
        <f t="shared" si="25"/>
        <v>3699.1085543999998</v>
      </c>
      <c r="S43" s="5">
        <f t="shared" si="25"/>
        <v>0</v>
      </c>
      <c r="T43" s="5">
        <f t="shared" si="25"/>
        <v>0</v>
      </c>
      <c r="U43" s="7">
        <f t="shared" si="29"/>
        <v>3699.1085543999998</v>
      </c>
      <c r="V43" s="106">
        <f t="shared" si="30"/>
        <v>7.7787965207501877E-2</v>
      </c>
      <c r="W43" s="29">
        <f t="shared" si="31"/>
        <v>3699.1085543999998</v>
      </c>
      <c r="X43" s="64" t="s">
        <v>917</v>
      </c>
      <c r="Y43" s="181">
        <f t="shared" si="22"/>
        <v>123303.61847999999</v>
      </c>
      <c r="Z43" s="133">
        <f>I43/H43</f>
        <v>1.1055389514372094</v>
      </c>
      <c r="AA43" s="78">
        <f t="shared" si="32"/>
        <v>123303.61847999999</v>
      </c>
      <c r="AB43" s="57">
        <f t="shared" si="33"/>
        <v>8.8612360254553504E-2</v>
      </c>
      <c r="AC43" s="29">
        <f t="shared" si="34"/>
        <v>3278.6573294184795</v>
      </c>
      <c r="AD43" s="47">
        <v>6268.5168299999996</v>
      </c>
      <c r="AE43" s="28">
        <v>931.43615</v>
      </c>
      <c r="AF43" s="60">
        <f t="shared" si="35"/>
        <v>0.14858955878403537</v>
      </c>
      <c r="AG43" s="61">
        <f t="shared" si="36"/>
        <v>1253.703366</v>
      </c>
      <c r="AH43" s="82">
        <f t="shared" si="37"/>
        <v>0</v>
      </c>
      <c r="AI43" s="82">
        <f t="shared" si="38"/>
        <v>0</v>
      </c>
      <c r="AJ43" s="29">
        <f t="shared" si="39"/>
        <v>1253.703366</v>
      </c>
      <c r="AK43" s="145">
        <f t="shared" si="40"/>
        <v>118510.35215742224</v>
      </c>
      <c r="AL43" s="110">
        <f t="shared" si="41"/>
        <v>1253.703366</v>
      </c>
      <c r="AM43" s="149">
        <f t="shared" si="42"/>
        <v>119764.05552342224</v>
      </c>
      <c r="AN43" s="114">
        <v>6899</v>
      </c>
      <c r="AO43" s="116">
        <f t="shared" si="43"/>
        <v>118431.58627360377</v>
      </c>
      <c r="AP43" s="152">
        <f t="shared" si="44"/>
        <v>118431.58627360377</v>
      </c>
      <c r="AQ43" s="115">
        <f t="shared" si="45"/>
        <v>0</v>
      </c>
      <c r="AR43" s="112">
        <f t="shared" si="46"/>
        <v>119764.05552342224</v>
      </c>
    </row>
    <row r="44" spans="1:44">
      <c r="A44" s="37" t="s">
        <v>90</v>
      </c>
      <c r="B44" s="2" t="s">
        <v>95</v>
      </c>
      <c r="C44" s="3" t="str">
        <f t="shared" si="26"/>
        <v>xxH049</v>
      </c>
      <c r="D44" s="2">
        <v>1</v>
      </c>
      <c r="E44" s="2">
        <v>0</v>
      </c>
      <c r="F44" s="41" t="s">
        <v>96</v>
      </c>
      <c r="G44" s="52">
        <v>410.28681142535288</v>
      </c>
      <c r="H44" s="132">
        <v>0</v>
      </c>
      <c r="I44" s="179">
        <v>0</v>
      </c>
      <c r="J44" s="172">
        <v>0</v>
      </c>
      <c r="K44" s="173">
        <v>0</v>
      </c>
      <c r="L44" s="171">
        <f t="shared" si="27"/>
        <v>0</v>
      </c>
      <c r="M44" s="161">
        <v>0</v>
      </c>
      <c r="N44" s="162">
        <v>0</v>
      </c>
      <c r="O44" s="128">
        <f t="shared" si="28"/>
        <v>0</v>
      </c>
      <c r="P44" s="5">
        <f t="shared" si="25"/>
        <v>0</v>
      </c>
      <c r="Q44" s="5">
        <f t="shared" si="25"/>
        <v>0</v>
      </c>
      <c r="R44" s="5">
        <f t="shared" si="25"/>
        <v>0</v>
      </c>
      <c r="S44" s="5">
        <f t="shared" si="25"/>
        <v>0</v>
      </c>
      <c r="T44" s="5">
        <f t="shared" si="25"/>
        <v>0</v>
      </c>
      <c r="U44" s="7">
        <f t="shared" si="29"/>
        <v>0</v>
      </c>
      <c r="V44" s="106">
        <f t="shared" si="30"/>
        <v>0</v>
      </c>
      <c r="W44" s="29">
        <f t="shared" si="31"/>
        <v>0</v>
      </c>
      <c r="X44" s="64"/>
      <c r="Y44" s="181" t="str">
        <f t="shared" si="22"/>
        <v/>
      </c>
      <c r="Z44" s="133"/>
      <c r="AA44" s="78">
        <f t="shared" si="32"/>
        <v>0</v>
      </c>
      <c r="AB44" s="57" t="str">
        <f t="shared" si="33"/>
        <v/>
      </c>
      <c r="AC44" s="29">
        <f t="shared" si="34"/>
        <v>0</v>
      </c>
      <c r="AD44" s="47">
        <v>0.82117999999996982</v>
      </c>
      <c r="AE44" s="28">
        <v>0</v>
      </c>
      <c r="AF44" s="60">
        <f t="shared" si="35"/>
        <v>0</v>
      </c>
      <c r="AG44" s="61">
        <f t="shared" si="36"/>
        <v>0.16423599999999397</v>
      </c>
      <c r="AH44" s="82">
        <f t="shared" si="37"/>
        <v>1</v>
      </c>
      <c r="AI44" s="82">
        <f t="shared" si="38"/>
        <v>0</v>
      </c>
      <c r="AJ44" s="29">
        <f t="shared" si="39"/>
        <v>0</v>
      </c>
      <c r="AK44" s="145">
        <f t="shared" si="40"/>
        <v>0</v>
      </c>
      <c r="AL44" s="110">
        <f t="shared" si="41"/>
        <v>410.28681142535288</v>
      </c>
      <c r="AM44" s="149">
        <f t="shared" si="42"/>
        <v>410.28681142535288</v>
      </c>
      <c r="AN44" s="114">
        <v>0</v>
      </c>
      <c r="AO44" s="116">
        <f t="shared" si="43"/>
        <v>0</v>
      </c>
      <c r="AP44" s="152">
        <f t="shared" si="44"/>
        <v>410.28681142535288</v>
      </c>
      <c r="AQ44" s="115">
        <f t="shared" si="45"/>
        <v>0</v>
      </c>
      <c r="AR44" s="112">
        <f t="shared" si="46"/>
        <v>410.28681142535288</v>
      </c>
    </row>
    <row r="45" spans="1:44">
      <c r="A45" s="37" t="s">
        <v>90</v>
      </c>
      <c r="B45" s="2" t="s">
        <v>97</v>
      </c>
      <c r="C45" s="3" t="str">
        <f t="shared" si="26"/>
        <v>xxK506</v>
      </c>
      <c r="D45" s="2">
        <v>0</v>
      </c>
      <c r="E45" s="2">
        <v>0</v>
      </c>
      <c r="F45" s="41" t="s">
        <v>98</v>
      </c>
      <c r="G45" s="52">
        <v>0</v>
      </c>
      <c r="H45" s="132">
        <v>29092.097199991396</v>
      </c>
      <c r="I45" s="179">
        <v>31836.163770000006</v>
      </c>
      <c r="J45" s="169">
        <v>21979.27</v>
      </c>
      <c r="K45" s="170">
        <v>16727.28</v>
      </c>
      <c r="L45" s="171">
        <f t="shared" si="27"/>
        <v>-0.23895197611203656</v>
      </c>
      <c r="M45" s="159">
        <v>49233.55</v>
      </c>
      <c r="N45" s="160">
        <v>33838.976570428917</v>
      </c>
      <c r="O45" s="128">
        <f t="shared" si="28"/>
        <v>-0.31268461099333855</v>
      </c>
      <c r="P45" s="5">
        <f t="shared" ref="P45:T54" si="47">+IF(AND($O45&lt;=P$2,$O45&gt;Q$2),P$3,0)*$I45</f>
        <v>0</v>
      </c>
      <c r="Q45" s="5">
        <f t="shared" si="47"/>
        <v>0</v>
      </c>
      <c r="R45" s="5">
        <f t="shared" si="47"/>
        <v>0</v>
      </c>
      <c r="S45" s="5">
        <f t="shared" si="47"/>
        <v>0</v>
      </c>
      <c r="T45" s="5">
        <f t="shared" si="47"/>
        <v>1591.8081885000004</v>
      </c>
      <c r="U45" s="7">
        <f t="shared" si="29"/>
        <v>1591.8081885000004</v>
      </c>
      <c r="V45" s="106">
        <f t="shared" si="30"/>
        <v>3.3473881115700037E-2</v>
      </c>
      <c r="W45" s="29">
        <f t="shared" si="31"/>
        <v>1591.8081885000004</v>
      </c>
      <c r="X45" s="64" t="s">
        <v>918</v>
      </c>
      <c r="Y45" s="181">
        <f t="shared" si="22"/>
        <v>31836.163770000006</v>
      </c>
      <c r="Z45" s="133">
        <f>I45/H45</f>
        <v>1.0943234360570411</v>
      </c>
      <c r="AA45" s="78">
        <f t="shared" si="32"/>
        <v>31836.163770000006</v>
      </c>
      <c r="AB45" s="57">
        <f t="shared" si="33"/>
        <v>2.2879114561976846E-2</v>
      </c>
      <c r="AC45" s="29">
        <f t="shared" si="34"/>
        <v>846.52723879314328</v>
      </c>
      <c r="AD45" s="47">
        <v>3195.8916899999999</v>
      </c>
      <c r="AE45" s="28">
        <v>933.03851999999995</v>
      </c>
      <c r="AF45" s="60">
        <f t="shared" si="35"/>
        <v>0.29194935576806108</v>
      </c>
      <c r="AG45" s="61">
        <f t="shared" si="36"/>
        <v>639.17833800000005</v>
      </c>
      <c r="AH45" s="82">
        <f t="shared" si="37"/>
        <v>0</v>
      </c>
      <c r="AI45" s="82">
        <f t="shared" si="38"/>
        <v>0</v>
      </c>
      <c r="AJ45" s="29">
        <f t="shared" si="39"/>
        <v>639.17833800000005</v>
      </c>
      <c r="AK45" s="145">
        <f t="shared" si="40"/>
        <v>31530.432627284539</v>
      </c>
      <c r="AL45" s="110">
        <f t="shared" si="41"/>
        <v>639.17833800000005</v>
      </c>
      <c r="AM45" s="149">
        <f t="shared" si="42"/>
        <v>32169.610965284541</v>
      </c>
      <c r="AN45" s="114">
        <v>1000</v>
      </c>
      <c r="AO45" s="116">
        <f t="shared" si="43"/>
        <v>30092.097199991396</v>
      </c>
      <c r="AP45" s="152">
        <f t="shared" si="44"/>
        <v>30092.097199991396</v>
      </c>
      <c r="AQ45" s="115">
        <f t="shared" si="45"/>
        <v>0</v>
      </c>
      <c r="AR45" s="112">
        <f t="shared" si="46"/>
        <v>32169.610965284541</v>
      </c>
    </row>
    <row r="46" spans="1:44">
      <c r="A46" s="37" t="s">
        <v>99</v>
      </c>
      <c r="B46" s="2" t="s">
        <v>102</v>
      </c>
      <c r="C46" s="3" t="str">
        <f t="shared" si="26"/>
        <v>xx2899</v>
      </c>
      <c r="D46" s="2">
        <v>0</v>
      </c>
      <c r="E46" s="2">
        <v>0</v>
      </c>
      <c r="F46" s="41" t="s">
        <v>103</v>
      </c>
      <c r="G46" s="52">
        <v>0</v>
      </c>
      <c r="H46" s="132">
        <v>3225.0632701096961</v>
      </c>
      <c r="I46" s="179">
        <v>3235.3202500000002</v>
      </c>
      <c r="J46" s="169">
        <v>2362.61</v>
      </c>
      <c r="K46" s="170">
        <v>1712.44</v>
      </c>
      <c r="L46" s="171">
        <f t="shared" si="27"/>
        <v>-0.27519141965876726</v>
      </c>
      <c r="M46" s="159">
        <v>4794.2700000000004</v>
      </c>
      <c r="N46" s="160">
        <v>3674.3789675586668</v>
      </c>
      <c r="O46" s="128">
        <f t="shared" si="28"/>
        <v>-0.23358947919940543</v>
      </c>
      <c r="P46" s="5">
        <f t="shared" si="47"/>
        <v>0</v>
      </c>
      <c r="Q46" s="5">
        <f t="shared" si="47"/>
        <v>0</v>
      </c>
      <c r="R46" s="5">
        <f t="shared" si="47"/>
        <v>0</v>
      </c>
      <c r="S46" s="5">
        <f t="shared" si="47"/>
        <v>129.41281000000001</v>
      </c>
      <c r="T46" s="5">
        <f t="shared" si="47"/>
        <v>0</v>
      </c>
      <c r="U46" s="7">
        <f t="shared" si="29"/>
        <v>129.41281000000001</v>
      </c>
      <c r="V46" s="106">
        <f t="shared" si="30"/>
        <v>2.7214013899945939E-3</v>
      </c>
      <c r="W46" s="29">
        <f t="shared" si="31"/>
        <v>129.41281000000001</v>
      </c>
      <c r="X46" s="64" t="s">
        <v>919</v>
      </c>
      <c r="Y46" s="181">
        <f t="shared" si="22"/>
        <v>3235.3202500000002</v>
      </c>
      <c r="Z46" s="133">
        <f>I46/H46</f>
        <v>1.0031803964856649</v>
      </c>
      <c r="AA46" s="78">
        <f t="shared" si="32"/>
        <v>0</v>
      </c>
      <c r="AB46" s="57">
        <f t="shared" si="33"/>
        <v>0</v>
      </c>
      <c r="AC46" s="29">
        <f t="shared" si="34"/>
        <v>0</v>
      </c>
      <c r="AD46" s="47">
        <v>0</v>
      </c>
      <c r="AE46" s="28">
        <v>0</v>
      </c>
      <c r="AF46" s="60">
        <f t="shared" si="35"/>
        <v>0</v>
      </c>
      <c r="AG46" s="61">
        <f t="shared" si="36"/>
        <v>0</v>
      </c>
      <c r="AH46" s="82">
        <f t="shared" si="37"/>
        <v>1</v>
      </c>
      <c r="AI46" s="82">
        <f t="shared" si="38"/>
        <v>0</v>
      </c>
      <c r="AJ46" s="29">
        <f t="shared" si="39"/>
        <v>0</v>
      </c>
      <c r="AK46" s="145">
        <f t="shared" si="40"/>
        <v>3354.4760801096959</v>
      </c>
      <c r="AL46" s="110">
        <f t="shared" si="41"/>
        <v>0</v>
      </c>
      <c r="AM46" s="149">
        <f t="shared" si="42"/>
        <v>3354.4760801096959</v>
      </c>
      <c r="AN46" s="114">
        <v>0</v>
      </c>
      <c r="AO46" s="116">
        <f t="shared" si="43"/>
        <v>3225.0632701096961</v>
      </c>
      <c r="AP46" s="152">
        <f t="shared" si="44"/>
        <v>3225.0632701096961</v>
      </c>
      <c r="AQ46" s="115">
        <f t="shared" si="45"/>
        <v>0</v>
      </c>
      <c r="AR46" s="112">
        <f t="shared" si="46"/>
        <v>3354.4760801096959</v>
      </c>
    </row>
    <row r="47" spans="1:44">
      <c r="A47" s="37" t="s">
        <v>99</v>
      </c>
      <c r="B47" s="2" t="s">
        <v>104</v>
      </c>
      <c r="C47" s="3" t="str">
        <f t="shared" si="26"/>
        <v>xxM243</v>
      </c>
      <c r="D47" s="2">
        <v>1</v>
      </c>
      <c r="E47" s="2">
        <v>0</v>
      </c>
      <c r="F47" s="41" t="s">
        <v>105</v>
      </c>
      <c r="G47" s="52">
        <v>353.90520150071734</v>
      </c>
      <c r="H47" s="132">
        <v>6441.4823954437607</v>
      </c>
      <c r="I47" s="179">
        <v>7238.7767000000003</v>
      </c>
      <c r="J47" s="169">
        <v>5327.26</v>
      </c>
      <c r="K47" s="170">
        <v>3894.65</v>
      </c>
      <c r="L47" s="171">
        <f t="shared" si="27"/>
        <v>-0.26892060834275033</v>
      </c>
      <c r="M47" s="159">
        <v>11809.39</v>
      </c>
      <c r="N47" s="160">
        <v>8246.9764653698057</v>
      </c>
      <c r="O47" s="128">
        <f t="shared" si="28"/>
        <v>-0.30165940278288661</v>
      </c>
      <c r="P47" s="5">
        <f t="shared" si="47"/>
        <v>0</v>
      </c>
      <c r="Q47" s="5">
        <f t="shared" si="47"/>
        <v>0</v>
      </c>
      <c r="R47" s="5">
        <f t="shared" si="47"/>
        <v>0</v>
      </c>
      <c r="S47" s="5">
        <f t="shared" si="47"/>
        <v>0</v>
      </c>
      <c r="T47" s="5">
        <f t="shared" si="47"/>
        <v>361.93883500000004</v>
      </c>
      <c r="U47" s="7">
        <f t="shared" si="29"/>
        <v>361.93883500000004</v>
      </c>
      <c r="V47" s="106">
        <f t="shared" si="30"/>
        <v>7.6111541713839914E-3</v>
      </c>
      <c r="W47" s="29">
        <f t="shared" si="31"/>
        <v>361.93883500000004</v>
      </c>
      <c r="X47" s="64"/>
      <c r="Y47" s="181" t="str">
        <f t="shared" si="22"/>
        <v/>
      </c>
      <c r="Z47" s="133"/>
      <c r="AA47" s="78">
        <f t="shared" si="32"/>
        <v>0</v>
      </c>
      <c r="AB47" s="57" t="str">
        <f t="shared" si="33"/>
        <v/>
      </c>
      <c r="AC47" s="29">
        <f t="shared" si="34"/>
        <v>0</v>
      </c>
      <c r="AD47" s="47">
        <v>434.24414999999999</v>
      </c>
      <c r="AE47" s="28">
        <v>208.40382</v>
      </c>
      <c r="AF47" s="60">
        <f t="shared" si="35"/>
        <v>0.47992314922377194</v>
      </c>
      <c r="AG47" s="61">
        <f t="shared" si="36"/>
        <v>86.848830000000007</v>
      </c>
      <c r="AH47" s="82">
        <f t="shared" si="37"/>
        <v>0</v>
      </c>
      <c r="AI47" s="82">
        <f t="shared" si="38"/>
        <v>0</v>
      </c>
      <c r="AJ47" s="29">
        <f t="shared" si="39"/>
        <v>86.848830000000007</v>
      </c>
      <c r="AK47" s="145">
        <f t="shared" si="40"/>
        <v>6803.4212304437606</v>
      </c>
      <c r="AL47" s="110">
        <f t="shared" si="41"/>
        <v>440.75403150071736</v>
      </c>
      <c r="AM47" s="149">
        <f t="shared" si="42"/>
        <v>7244.1752619444778</v>
      </c>
      <c r="AN47" s="114">
        <v>0</v>
      </c>
      <c r="AO47" s="116">
        <f t="shared" si="43"/>
        <v>6441.4823954437607</v>
      </c>
      <c r="AP47" s="152">
        <f t="shared" si="44"/>
        <v>6795.387596944478</v>
      </c>
      <c r="AQ47" s="115">
        <f t="shared" si="45"/>
        <v>0</v>
      </c>
      <c r="AR47" s="112">
        <f t="shared" si="46"/>
        <v>7244.1752619444778</v>
      </c>
    </row>
    <row r="48" spans="1:44">
      <c r="A48" s="37" t="s">
        <v>99</v>
      </c>
      <c r="B48" s="2" t="s">
        <v>106</v>
      </c>
      <c r="C48" s="3" t="str">
        <f t="shared" si="26"/>
        <v>xxM244</v>
      </c>
      <c r="D48" s="2">
        <v>0</v>
      </c>
      <c r="E48" s="2">
        <v>0</v>
      </c>
      <c r="F48" s="41" t="s">
        <v>107</v>
      </c>
      <c r="G48" s="52">
        <v>0</v>
      </c>
      <c r="H48" s="132">
        <v>6358.1279420486635</v>
      </c>
      <c r="I48" s="179">
        <v>7500.1605800000007</v>
      </c>
      <c r="J48" s="169">
        <v>6479.81</v>
      </c>
      <c r="K48" s="170">
        <v>2957.1</v>
      </c>
      <c r="L48" s="171">
        <f t="shared" si="27"/>
        <v>-0.54364402659954547</v>
      </c>
      <c r="M48" s="159">
        <v>14253.11</v>
      </c>
      <c r="N48" s="160">
        <v>8246.3791735084487</v>
      </c>
      <c r="O48" s="128">
        <f t="shared" si="28"/>
        <v>-0.42143299437747628</v>
      </c>
      <c r="P48" s="5">
        <f t="shared" si="47"/>
        <v>0</v>
      </c>
      <c r="Q48" s="5">
        <f t="shared" si="47"/>
        <v>0</v>
      </c>
      <c r="R48" s="5">
        <f t="shared" si="47"/>
        <v>0</v>
      </c>
      <c r="S48" s="5">
        <f t="shared" si="47"/>
        <v>0</v>
      </c>
      <c r="T48" s="5">
        <f t="shared" si="47"/>
        <v>375.00802900000008</v>
      </c>
      <c r="U48" s="7">
        <f t="shared" si="29"/>
        <v>375.00802900000008</v>
      </c>
      <c r="V48" s="106">
        <f t="shared" si="30"/>
        <v>7.8859841725075989E-3</v>
      </c>
      <c r="W48" s="29">
        <f t="shared" si="31"/>
        <v>375.00802900000008</v>
      </c>
      <c r="X48" s="64"/>
      <c r="Y48" s="181" t="str">
        <f t="shared" si="22"/>
        <v/>
      </c>
      <c r="Z48" s="133"/>
      <c r="AA48" s="78">
        <f t="shared" si="32"/>
        <v>0</v>
      </c>
      <c r="AB48" s="57" t="str">
        <f t="shared" si="33"/>
        <v/>
      </c>
      <c r="AC48" s="29">
        <f t="shared" si="34"/>
        <v>0</v>
      </c>
      <c r="AD48" s="47">
        <v>790.37719000000004</v>
      </c>
      <c r="AE48" s="28">
        <v>286.79486000000003</v>
      </c>
      <c r="AF48" s="60">
        <f t="shared" si="35"/>
        <v>0.36285821963055387</v>
      </c>
      <c r="AG48" s="61">
        <f t="shared" si="36"/>
        <v>158.07543800000002</v>
      </c>
      <c r="AH48" s="82">
        <f t="shared" si="37"/>
        <v>0</v>
      </c>
      <c r="AI48" s="82">
        <f t="shared" si="38"/>
        <v>0</v>
      </c>
      <c r="AJ48" s="29">
        <f t="shared" si="39"/>
        <v>158.07543800000002</v>
      </c>
      <c r="AK48" s="145">
        <f t="shared" si="40"/>
        <v>6733.1359710486631</v>
      </c>
      <c r="AL48" s="110">
        <f t="shared" si="41"/>
        <v>158.07543800000002</v>
      </c>
      <c r="AM48" s="149">
        <f t="shared" si="42"/>
        <v>6891.211409048663</v>
      </c>
      <c r="AN48" s="114">
        <v>1351.7850000000001</v>
      </c>
      <c r="AO48" s="116">
        <f t="shared" si="43"/>
        <v>7709.9129420486634</v>
      </c>
      <c r="AP48" s="152">
        <f t="shared" si="44"/>
        <v>7709.9129420486634</v>
      </c>
      <c r="AQ48" s="115">
        <f t="shared" si="45"/>
        <v>-818.70153300000038</v>
      </c>
      <c r="AR48" s="112">
        <f t="shared" si="46"/>
        <v>7709.9129420486634</v>
      </c>
    </row>
    <row r="49" spans="1:44">
      <c r="A49" s="134" t="s">
        <v>99</v>
      </c>
      <c r="B49" s="2" t="s">
        <v>100</v>
      </c>
      <c r="C49" s="3" t="str">
        <f t="shared" si="26"/>
        <v>xxM245</v>
      </c>
      <c r="D49" s="2">
        <v>0</v>
      </c>
      <c r="E49" s="2">
        <v>0</v>
      </c>
      <c r="F49" s="41" t="s">
        <v>101</v>
      </c>
      <c r="G49" s="52">
        <v>0</v>
      </c>
      <c r="H49" s="132">
        <v>23689.121415210851</v>
      </c>
      <c r="I49" s="179">
        <v>25883.672890000002</v>
      </c>
      <c r="J49" s="169">
        <v>15299.04</v>
      </c>
      <c r="K49" s="170">
        <v>13197.9</v>
      </c>
      <c r="L49" s="171">
        <f t="shared" si="27"/>
        <v>-0.13733802905280335</v>
      </c>
      <c r="M49" s="159">
        <v>33085.21</v>
      </c>
      <c r="N49" s="160">
        <v>27962.002086345488</v>
      </c>
      <c r="O49" s="128">
        <f t="shared" si="28"/>
        <v>-0.1548488860628211</v>
      </c>
      <c r="P49" s="5">
        <f t="shared" si="47"/>
        <v>0</v>
      </c>
      <c r="Q49" s="5">
        <f t="shared" si="47"/>
        <v>0</v>
      </c>
      <c r="R49" s="5">
        <f t="shared" si="47"/>
        <v>0</v>
      </c>
      <c r="S49" s="5">
        <f t="shared" si="47"/>
        <v>1035.3469156000001</v>
      </c>
      <c r="T49" s="5">
        <f t="shared" si="47"/>
        <v>0</v>
      </c>
      <c r="U49" s="7">
        <f t="shared" si="29"/>
        <v>1035.3469156000001</v>
      </c>
      <c r="V49" s="106">
        <f t="shared" si="30"/>
        <v>2.1772145549118788E-2</v>
      </c>
      <c r="W49" s="29">
        <f t="shared" si="31"/>
        <v>1035.3469156000001</v>
      </c>
      <c r="X49" s="64" t="s">
        <v>918</v>
      </c>
      <c r="Y49" s="181">
        <f t="shared" si="22"/>
        <v>25883.672890000002</v>
      </c>
      <c r="Z49" s="133">
        <f>I49/H49</f>
        <v>1.0926396313448765</v>
      </c>
      <c r="AA49" s="78">
        <f t="shared" si="32"/>
        <v>25883.672890000002</v>
      </c>
      <c r="AB49" s="57">
        <f t="shared" si="33"/>
        <v>1.8601346619943091E-2</v>
      </c>
      <c r="AC49" s="29">
        <f t="shared" si="34"/>
        <v>688.24982493789435</v>
      </c>
      <c r="AD49" s="47">
        <v>1674.7263399999999</v>
      </c>
      <c r="AE49" s="28">
        <v>500.90937000000002</v>
      </c>
      <c r="AF49" s="60">
        <f t="shared" si="35"/>
        <v>0.29909923671469812</v>
      </c>
      <c r="AG49" s="61">
        <f t="shared" si="36"/>
        <v>334.945268</v>
      </c>
      <c r="AH49" s="82">
        <f t="shared" si="37"/>
        <v>0</v>
      </c>
      <c r="AI49" s="82">
        <f t="shared" si="38"/>
        <v>0</v>
      </c>
      <c r="AJ49" s="29">
        <f t="shared" si="39"/>
        <v>334.945268</v>
      </c>
      <c r="AK49" s="145">
        <f t="shared" si="40"/>
        <v>25412.718155748746</v>
      </c>
      <c r="AL49" s="110">
        <f t="shared" si="41"/>
        <v>334.945268</v>
      </c>
      <c r="AM49" s="149">
        <f t="shared" si="42"/>
        <v>25747.663423748745</v>
      </c>
      <c r="AN49" s="114">
        <v>510</v>
      </c>
      <c r="AO49" s="116">
        <f t="shared" si="43"/>
        <v>24199.121415210851</v>
      </c>
      <c r="AP49" s="152">
        <f t="shared" si="44"/>
        <v>24199.121415210851</v>
      </c>
      <c r="AQ49" s="115">
        <f t="shared" si="45"/>
        <v>0</v>
      </c>
      <c r="AR49" s="112">
        <f t="shared" si="46"/>
        <v>25747.663423748745</v>
      </c>
    </row>
    <row r="50" spans="1:44">
      <c r="A50" s="37" t="s">
        <v>108</v>
      </c>
      <c r="B50" s="2" t="s">
        <v>109</v>
      </c>
      <c r="C50" s="3" t="str">
        <f t="shared" si="26"/>
        <v>xx1865</v>
      </c>
      <c r="D50" s="2">
        <v>0</v>
      </c>
      <c r="E50" s="2">
        <v>0</v>
      </c>
      <c r="F50" s="41" t="s">
        <v>110</v>
      </c>
      <c r="G50" s="52">
        <v>0</v>
      </c>
      <c r="H50" s="132">
        <v>12554.695812267395</v>
      </c>
      <c r="I50" s="179">
        <v>13175.817270000001</v>
      </c>
      <c r="J50" s="169">
        <v>7688.55</v>
      </c>
      <c r="K50" s="170">
        <v>7162.8</v>
      </c>
      <c r="L50" s="171">
        <f t="shared" si="27"/>
        <v>-6.8380904071638993E-2</v>
      </c>
      <c r="M50" s="159">
        <v>16814.02</v>
      </c>
      <c r="N50" s="160">
        <v>15425.695191341647</v>
      </c>
      <c r="O50" s="128">
        <f t="shared" si="28"/>
        <v>-8.2569475274702486E-2</v>
      </c>
      <c r="P50" s="5">
        <f t="shared" si="47"/>
        <v>0</v>
      </c>
      <c r="Q50" s="5">
        <f t="shared" si="47"/>
        <v>263.51634540000003</v>
      </c>
      <c r="R50" s="5">
        <f t="shared" si="47"/>
        <v>0</v>
      </c>
      <c r="S50" s="5">
        <f t="shared" si="47"/>
        <v>0</v>
      </c>
      <c r="T50" s="5">
        <f t="shared" si="47"/>
        <v>0</v>
      </c>
      <c r="U50" s="7">
        <f t="shared" si="29"/>
        <v>263.51634540000003</v>
      </c>
      <c r="V50" s="106">
        <f t="shared" si="30"/>
        <v>5.5414432980618808E-3</v>
      </c>
      <c r="W50" s="29">
        <f t="shared" si="31"/>
        <v>263.51634540000003</v>
      </c>
      <c r="X50" s="64"/>
      <c r="Y50" s="181" t="str">
        <f t="shared" si="22"/>
        <v/>
      </c>
      <c r="Z50" s="133"/>
      <c r="AA50" s="78">
        <f t="shared" si="32"/>
        <v>0</v>
      </c>
      <c r="AB50" s="57" t="str">
        <f t="shared" si="33"/>
        <v/>
      </c>
      <c r="AC50" s="29">
        <f t="shared" si="34"/>
        <v>0</v>
      </c>
      <c r="AD50" s="47">
        <v>1266.56537</v>
      </c>
      <c r="AE50" s="28">
        <v>116.63751000000001</v>
      </c>
      <c r="AF50" s="60">
        <f t="shared" si="35"/>
        <v>9.2089609239829451E-2</v>
      </c>
      <c r="AG50" s="61">
        <f t="shared" si="36"/>
        <v>253.31307400000003</v>
      </c>
      <c r="AH50" s="82">
        <f t="shared" si="37"/>
        <v>0</v>
      </c>
      <c r="AI50" s="82">
        <f t="shared" si="38"/>
        <v>0</v>
      </c>
      <c r="AJ50" s="29">
        <f t="shared" si="39"/>
        <v>253.31307400000003</v>
      </c>
      <c r="AK50" s="145">
        <f t="shared" si="40"/>
        <v>12818.212157667394</v>
      </c>
      <c r="AL50" s="110">
        <f t="shared" si="41"/>
        <v>253.31307400000003</v>
      </c>
      <c r="AM50" s="149">
        <f t="shared" si="42"/>
        <v>13071.525231667394</v>
      </c>
      <c r="AN50" s="114">
        <v>0</v>
      </c>
      <c r="AO50" s="116">
        <f t="shared" si="43"/>
        <v>12554.695812267395</v>
      </c>
      <c r="AP50" s="152">
        <f t="shared" si="44"/>
        <v>12554.695812267395</v>
      </c>
      <c r="AQ50" s="115">
        <f t="shared" si="45"/>
        <v>0</v>
      </c>
      <c r="AR50" s="112">
        <f t="shared" si="46"/>
        <v>13071.525231667394</v>
      </c>
    </row>
    <row r="51" spans="1:44">
      <c r="A51" s="37" t="s">
        <v>108</v>
      </c>
      <c r="B51" s="2" t="s">
        <v>111</v>
      </c>
      <c r="C51" s="3" t="str">
        <f t="shared" si="26"/>
        <v>xx1869</v>
      </c>
      <c r="D51" s="2">
        <v>0</v>
      </c>
      <c r="E51" s="2">
        <v>0</v>
      </c>
      <c r="F51" s="41" t="s">
        <v>112</v>
      </c>
      <c r="G51" s="52">
        <v>0</v>
      </c>
      <c r="H51" s="132">
        <v>768.12855072499167</v>
      </c>
      <c r="I51" s="179">
        <v>899.3863799999998</v>
      </c>
      <c r="J51" s="169">
        <v>508.46</v>
      </c>
      <c r="K51" s="170">
        <v>404.24</v>
      </c>
      <c r="L51" s="171">
        <f t="shared" si="27"/>
        <v>-0.2049718758604413</v>
      </c>
      <c r="M51" s="159">
        <v>1104.43</v>
      </c>
      <c r="N51" s="160">
        <v>825.25070549931991</v>
      </c>
      <c r="O51" s="128">
        <f t="shared" si="28"/>
        <v>-0.25278133924348323</v>
      </c>
      <c r="P51" s="5">
        <f t="shared" si="47"/>
        <v>0</v>
      </c>
      <c r="Q51" s="5">
        <f t="shared" si="47"/>
        <v>0</v>
      </c>
      <c r="R51" s="5">
        <f t="shared" si="47"/>
        <v>0</v>
      </c>
      <c r="S51" s="5">
        <f t="shared" si="47"/>
        <v>35.975455199999992</v>
      </c>
      <c r="T51" s="5">
        <f t="shared" si="47"/>
        <v>0</v>
      </c>
      <c r="U51" s="7">
        <f t="shared" si="29"/>
        <v>35.975455199999992</v>
      </c>
      <c r="V51" s="106">
        <f t="shared" si="30"/>
        <v>7.5652212317287764E-4</v>
      </c>
      <c r="W51" s="29">
        <f t="shared" si="31"/>
        <v>35.975455199999992</v>
      </c>
      <c r="X51" s="64"/>
      <c r="Y51" s="181" t="str">
        <f t="shared" si="22"/>
        <v/>
      </c>
      <c r="Z51" s="133"/>
      <c r="AA51" s="78">
        <f t="shared" si="32"/>
        <v>0</v>
      </c>
      <c r="AB51" s="57" t="str">
        <f t="shared" si="33"/>
        <v/>
      </c>
      <c r="AC51" s="29">
        <f t="shared" si="34"/>
        <v>0</v>
      </c>
      <c r="AD51" s="47">
        <v>1.9132499999999999</v>
      </c>
      <c r="AE51" s="28">
        <v>0</v>
      </c>
      <c r="AF51" s="60">
        <f t="shared" si="35"/>
        <v>0</v>
      </c>
      <c r="AG51" s="61">
        <f t="shared" si="36"/>
        <v>0.38264999999999999</v>
      </c>
      <c r="AH51" s="82">
        <f t="shared" si="37"/>
        <v>1</v>
      </c>
      <c r="AI51" s="82">
        <f t="shared" si="38"/>
        <v>0</v>
      </c>
      <c r="AJ51" s="29">
        <f t="shared" si="39"/>
        <v>0</v>
      </c>
      <c r="AK51" s="145">
        <f t="shared" si="40"/>
        <v>804.10400592499161</v>
      </c>
      <c r="AL51" s="110">
        <f t="shared" si="41"/>
        <v>0</v>
      </c>
      <c r="AM51" s="149">
        <f t="shared" si="42"/>
        <v>804.10400592499161</v>
      </c>
      <c r="AN51" s="114">
        <v>0</v>
      </c>
      <c r="AO51" s="116">
        <f t="shared" si="43"/>
        <v>768.12855072499167</v>
      </c>
      <c r="AP51" s="152">
        <f t="shared" si="44"/>
        <v>768.12855072499167</v>
      </c>
      <c r="AQ51" s="115">
        <f t="shared" si="45"/>
        <v>0</v>
      </c>
      <c r="AR51" s="112">
        <f t="shared" si="46"/>
        <v>804.10400592499161</v>
      </c>
    </row>
    <row r="52" spans="1:44">
      <c r="A52" s="37" t="s">
        <v>108</v>
      </c>
      <c r="B52" s="2" t="s">
        <v>113</v>
      </c>
      <c r="C52" s="3" t="str">
        <f t="shared" si="26"/>
        <v>xx1871</v>
      </c>
      <c r="D52" s="2">
        <v>0</v>
      </c>
      <c r="E52" s="2">
        <v>0</v>
      </c>
      <c r="F52" s="41" t="s">
        <v>114</v>
      </c>
      <c r="G52" s="52">
        <v>0</v>
      </c>
      <c r="H52" s="132">
        <v>2877.4252566125529</v>
      </c>
      <c r="I52" s="179">
        <v>3047.5544100000002</v>
      </c>
      <c r="J52" s="169">
        <v>2162.69</v>
      </c>
      <c r="K52" s="170">
        <v>1639.67</v>
      </c>
      <c r="L52" s="171">
        <f t="shared" si="27"/>
        <v>-0.24183771136871213</v>
      </c>
      <c r="M52" s="159">
        <v>4663.99</v>
      </c>
      <c r="N52" s="160">
        <v>3543.5968873048737</v>
      </c>
      <c r="O52" s="128">
        <f t="shared" si="28"/>
        <v>-0.24022202292353245</v>
      </c>
      <c r="P52" s="5">
        <f t="shared" si="47"/>
        <v>0</v>
      </c>
      <c r="Q52" s="5">
        <f t="shared" si="47"/>
        <v>0</v>
      </c>
      <c r="R52" s="5">
        <f t="shared" si="47"/>
        <v>0</v>
      </c>
      <c r="S52" s="5">
        <f t="shared" si="47"/>
        <v>121.90217640000002</v>
      </c>
      <c r="T52" s="5">
        <f t="shared" si="47"/>
        <v>0</v>
      </c>
      <c r="U52" s="7">
        <f t="shared" si="29"/>
        <v>121.90217640000002</v>
      </c>
      <c r="V52" s="106">
        <f t="shared" si="30"/>
        <v>2.5634614710732745E-3</v>
      </c>
      <c r="W52" s="29">
        <f t="shared" si="31"/>
        <v>121.90217640000002</v>
      </c>
      <c r="X52" s="64"/>
      <c r="Y52" s="181" t="str">
        <f t="shared" si="22"/>
        <v/>
      </c>
      <c r="Z52" s="133"/>
      <c r="AA52" s="78">
        <f t="shared" si="32"/>
        <v>0</v>
      </c>
      <c r="AB52" s="57" t="str">
        <f t="shared" si="33"/>
        <v/>
      </c>
      <c r="AC52" s="29">
        <f t="shared" si="34"/>
        <v>0</v>
      </c>
      <c r="AD52" s="47">
        <v>231.36017000000001</v>
      </c>
      <c r="AE52" s="28">
        <v>0</v>
      </c>
      <c r="AF52" s="60">
        <f t="shared" si="35"/>
        <v>0</v>
      </c>
      <c r="AG52" s="61">
        <f t="shared" si="36"/>
        <v>46.272034000000005</v>
      </c>
      <c r="AH52" s="82">
        <f t="shared" si="37"/>
        <v>0</v>
      </c>
      <c r="AI52" s="82">
        <f t="shared" si="38"/>
        <v>0</v>
      </c>
      <c r="AJ52" s="29">
        <f t="shared" si="39"/>
        <v>46.272034000000005</v>
      </c>
      <c r="AK52" s="145">
        <f t="shared" si="40"/>
        <v>2999.3274330125528</v>
      </c>
      <c r="AL52" s="110">
        <f t="shared" si="41"/>
        <v>46.272034000000005</v>
      </c>
      <c r="AM52" s="149">
        <f t="shared" si="42"/>
        <v>3045.5994670125529</v>
      </c>
      <c r="AN52" s="114">
        <v>0</v>
      </c>
      <c r="AO52" s="116">
        <f t="shared" si="43"/>
        <v>2877.4252566125529</v>
      </c>
      <c r="AP52" s="152">
        <f t="shared" si="44"/>
        <v>2877.4252566125529</v>
      </c>
      <c r="AQ52" s="115">
        <f t="shared" si="45"/>
        <v>0</v>
      </c>
      <c r="AR52" s="112">
        <f t="shared" si="46"/>
        <v>3045.5994670125529</v>
      </c>
    </row>
    <row r="53" spans="1:44">
      <c r="A53" s="37" t="s">
        <v>108</v>
      </c>
      <c r="B53" s="2" t="s">
        <v>115</v>
      </c>
      <c r="C53" s="3" t="str">
        <f t="shared" si="26"/>
        <v>xx1876</v>
      </c>
      <c r="D53" s="2">
        <v>0</v>
      </c>
      <c r="E53" s="2">
        <v>0</v>
      </c>
      <c r="F53" s="41" t="s">
        <v>116</v>
      </c>
      <c r="G53" s="52">
        <v>0</v>
      </c>
      <c r="H53" s="132">
        <v>24230.133849192262</v>
      </c>
      <c r="I53" s="179">
        <v>27154.83671</v>
      </c>
      <c r="J53" s="169">
        <v>12829.04</v>
      </c>
      <c r="K53" s="170">
        <v>12924.69</v>
      </c>
      <c r="L53" s="171">
        <f t="shared" si="27"/>
        <v>7.4557410375211131E-3</v>
      </c>
      <c r="M53" s="159">
        <v>28034.880000000001</v>
      </c>
      <c r="N53" s="160">
        <v>26950.833569504601</v>
      </c>
      <c r="O53" s="128">
        <f t="shared" si="28"/>
        <v>-3.8667774946616551E-2</v>
      </c>
      <c r="P53" s="5">
        <f t="shared" si="47"/>
        <v>271.54836710000001</v>
      </c>
      <c r="Q53" s="5">
        <f t="shared" si="47"/>
        <v>0</v>
      </c>
      <c r="R53" s="5">
        <f t="shared" si="47"/>
        <v>0</v>
      </c>
      <c r="S53" s="5">
        <f t="shared" si="47"/>
        <v>0</v>
      </c>
      <c r="T53" s="5">
        <f t="shared" si="47"/>
        <v>0</v>
      </c>
      <c r="U53" s="7">
        <f t="shared" si="29"/>
        <v>271.54836710000001</v>
      </c>
      <c r="V53" s="106">
        <f t="shared" si="30"/>
        <v>5.7103474043775282E-3</v>
      </c>
      <c r="W53" s="29">
        <f t="shared" si="31"/>
        <v>271.54836710000001</v>
      </c>
      <c r="X53" s="64" t="s">
        <v>918</v>
      </c>
      <c r="Y53" s="181">
        <f t="shared" si="22"/>
        <v>27154.83671</v>
      </c>
      <c r="Z53" s="133">
        <f>I53/H53</f>
        <v>1.1207051879701124</v>
      </c>
      <c r="AA53" s="78">
        <f t="shared" si="32"/>
        <v>27154.83671</v>
      </c>
      <c r="AB53" s="57">
        <f t="shared" si="33"/>
        <v>1.9514870713955506E-2</v>
      </c>
      <c r="AC53" s="29">
        <f t="shared" si="34"/>
        <v>722.05021641635369</v>
      </c>
      <c r="AD53" s="47">
        <v>2228.3654900000001</v>
      </c>
      <c r="AE53" s="28">
        <v>1189.6024199999999</v>
      </c>
      <c r="AF53" s="60">
        <f t="shared" si="35"/>
        <v>0.53384528944576315</v>
      </c>
      <c r="AG53" s="61">
        <f t="shared" si="36"/>
        <v>445.67309800000004</v>
      </c>
      <c r="AH53" s="82">
        <f t="shared" si="37"/>
        <v>0</v>
      </c>
      <c r="AI53" s="82">
        <f t="shared" si="38"/>
        <v>0</v>
      </c>
      <c r="AJ53" s="29">
        <f t="shared" si="39"/>
        <v>445.67309800000004</v>
      </c>
      <c r="AK53" s="145">
        <f t="shared" si="40"/>
        <v>25223.732432708617</v>
      </c>
      <c r="AL53" s="110">
        <f t="shared" si="41"/>
        <v>445.67309800000004</v>
      </c>
      <c r="AM53" s="149">
        <f t="shared" si="42"/>
        <v>25669.405530708616</v>
      </c>
      <c r="AN53" s="114">
        <v>1775.3333333333333</v>
      </c>
      <c r="AO53" s="116">
        <f t="shared" si="43"/>
        <v>26005.467182525594</v>
      </c>
      <c r="AP53" s="152">
        <f t="shared" si="44"/>
        <v>26005.467182525594</v>
      </c>
      <c r="AQ53" s="115">
        <f t="shared" si="45"/>
        <v>-336.06165181697725</v>
      </c>
      <c r="AR53" s="112">
        <f t="shared" si="46"/>
        <v>26005.467182525594</v>
      </c>
    </row>
    <row r="54" spans="1:44">
      <c r="A54" s="37" t="s">
        <v>108</v>
      </c>
      <c r="B54" s="2" t="s">
        <v>117</v>
      </c>
      <c r="C54" s="3" t="str">
        <f t="shared" si="26"/>
        <v>xx1894</v>
      </c>
      <c r="D54" s="2">
        <v>0</v>
      </c>
      <c r="E54" s="2">
        <v>0</v>
      </c>
      <c r="F54" s="41" t="s">
        <v>118</v>
      </c>
      <c r="G54" s="52">
        <v>0</v>
      </c>
      <c r="H54" s="132">
        <v>827.99540553472707</v>
      </c>
      <c r="I54" s="179">
        <v>902.90858999999978</v>
      </c>
      <c r="J54" s="169">
        <v>733.72</v>
      </c>
      <c r="K54" s="170">
        <v>540.22</v>
      </c>
      <c r="L54" s="171">
        <f t="shared" si="27"/>
        <v>-0.2637245815842556</v>
      </c>
      <c r="M54" s="159">
        <v>1537.38</v>
      </c>
      <c r="N54" s="160">
        <v>1072.2448983545269</v>
      </c>
      <c r="O54" s="128">
        <f t="shared" si="28"/>
        <v>-0.30255050907743908</v>
      </c>
      <c r="P54" s="5">
        <f t="shared" si="47"/>
        <v>0</v>
      </c>
      <c r="Q54" s="5">
        <f t="shared" si="47"/>
        <v>0</v>
      </c>
      <c r="R54" s="5">
        <f t="shared" si="47"/>
        <v>0</v>
      </c>
      <c r="S54" s="5">
        <f t="shared" si="47"/>
        <v>0</v>
      </c>
      <c r="T54" s="5">
        <f t="shared" si="47"/>
        <v>45.145429499999992</v>
      </c>
      <c r="U54" s="7">
        <f t="shared" si="29"/>
        <v>45.145429499999992</v>
      </c>
      <c r="V54" s="106">
        <f t="shared" si="30"/>
        <v>9.4935605364880734E-4</v>
      </c>
      <c r="W54" s="29">
        <f t="shared" si="31"/>
        <v>45.145429499999992</v>
      </c>
      <c r="X54" s="64"/>
      <c r="Y54" s="181" t="str">
        <f t="shared" si="22"/>
        <v/>
      </c>
      <c r="Z54" s="133"/>
      <c r="AA54" s="78">
        <f t="shared" si="32"/>
        <v>0</v>
      </c>
      <c r="AB54" s="57" t="str">
        <f t="shared" si="33"/>
        <v/>
      </c>
      <c r="AC54" s="29">
        <f t="shared" si="34"/>
        <v>0</v>
      </c>
      <c r="AD54" s="47">
        <v>0.76529999999999998</v>
      </c>
      <c r="AE54" s="28">
        <v>0</v>
      </c>
      <c r="AF54" s="60">
        <f t="shared" si="35"/>
        <v>0</v>
      </c>
      <c r="AG54" s="61">
        <f t="shared" si="36"/>
        <v>0.15306</v>
      </c>
      <c r="AH54" s="82">
        <f t="shared" si="37"/>
        <v>1</v>
      </c>
      <c r="AI54" s="82">
        <f t="shared" si="38"/>
        <v>0</v>
      </c>
      <c r="AJ54" s="29">
        <f t="shared" si="39"/>
        <v>0</v>
      </c>
      <c r="AK54" s="145">
        <f t="shared" si="40"/>
        <v>873.14083503472705</v>
      </c>
      <c r="AL54" s="110">
        <f t="shared" si="41"/>
        <v>0</v>
      </c>
      <c r="AM54" s="149">
        <f t="shared" si="42"/>
        <v>873.14083503472705</v>
      </c>
      <c r="AN54" s="114">
        <v>0</v>
      </c>
      <c r="AO54" s="116">
        <f t="shared" si="43"/>
        <v>827.99540553472707</v>
      </c>
      <c r="AP54" s="152">
        <f t="shared" si="44"/>
        <v>827.99540553472707</v>
      </c>
      <c r="AQ54" s="115">
        <f t="shared" si="45"/>
        <v>0</v>
      </c>
      <c r="AR54" s="112">
        <f t="shared" si="46"/>
        <v>873.14083503472705</v>
      </c>
    </row>
    <row r="55" spans="1:44">
      <c r="A55" s="37" t="s">
        <v>108</v>
      </c>
      <c r="B55" s="2" t="s">
        <v>119</v>
      </c>
      <c r="C55" s="3" t="str">
        <f t="shared" si="26"/>
        <v>xxK404</v>
      </c>
      <c r="D55" s="2">
        <v>1</v>
      </c>
      <c r="E55" s="2">
        <v>0</v>
      </c>
      <c r="F55" s="41" t="s">
        <v>120</v>
      </c>
      <c r="G55" s="52">
        <v>381.17351799690869</v>
      </c>
      <c r="H55" s="132">
        <v>0</v>
      </c>
      <c r="I55" s="179">
        <v>0</v>
      </c>
      <c r="J55" s="172">
        <v>0</v>
      </c>
      <c r="K55" s="173">
        <v>0</v>
      </c>
      <c r="L55" s="171">
        <f t="shared" si="27"/>
        <v>0</v>
      </c>
      <c r="M55" s="161">
        <v>0</v>
      </c>
      <c r="N55" s="162">
        <v>0</v>
      </c>
      <c r="O55" s="128">
        <f t="shared" si="28"/>
        <v>0</v>
      </c>
      <c r="P55" s="5">
        <f t="shared" ref="P55:T64" si="48">+IF(AND($O55&lt;=P$2,$O55&gt;Q$2),P$3,0)*$I55</f>
        <v>0</v>
      </c>
      <c r="Q55" s="5">
        <f t="shared" si="48"/>
        <v>0</v>
      </c>
      <c r="R55" s="5">
        <f t="shared" si="48"/>
        <v>0</v>
      </c>
      <c r="S55" s="5">
        <f t="shared" si="48"/>
        <v>0</v>
      </c>
      <c r="T55" s="5">
        <f t="shared" si="48"/>
        <v>0</v>
      </c>
      <c r="U55" s="7">
        <f t="shared" si="29"/>
        <v>0</v>
      </c>
      <c r="V55" s="106">
        <f t="shared" si="30"/>
        <v>0</v>
      </c>
      <c r="W55" s="29">
        <f t="shared" si="31"/>
        <v>0</v>
      </c>
      <c r="X55" s="64"/>
      <c r="Y55" s="181" t="str">
        <f t="shared" si="22"/>
        <v/>
      </c>
      <c r="Z55" s="133"/>
      <c r="AA55" s="78">
        <f t="shared" si="32"/>
        <v>0</v>
      </c>
      <c r="AB55" s="57" t="str">
        <f t="shared" si="33"/>
        <v/>
      </c>
      <c r="AC55" s="29">
        <f t="shared" si="34"/>
        <v>0</v>
      </c>
      <c r="AD55" s="47">
        <v>5.34375</v>
      </c>
      <c r="AE55" s="28">
        <v>0</v>
      </c>
      <c r="AF55" s="60">
        <f t="shared" si="35"/>
        <v>0</v>
      </c>
      <c r="AG55" s="61">
        <f t="shared" si="36"/>
        <v>1.0687500000000001</v>
      </c>
      <c r="AH55" s="82">
        <f t="shared" si="37"/>
        <v>1</v>
      </c>
      <c r="AI55" s="82">
        <f t="shared" si="38"/>
        <v>0</v>
      </c>
      <c r="AJ55" s="29">
        <f t="shared" si="39"/>
        <v>0</v>
      </c>
      <c r="AK55" s="145">
        <f t="shared" si="40"/>
        <v>0</v>
      </c>
      <c r="AL55" s="110">
        <f t="shared" si="41"/>
        <v>381.17351799690869</v>
      </c>
      <c r="AM55" s="149">
        <f t="shared" si="42"/>
        <v>381.17351799690869</v>
      </c>
      <c r="AN55" s="114">
        <v>0</v>
      </c>
      <c r="AO55" s="116">
        <f t="shared" si="43"/>
        <v>0</v>
      </c>
      <c r="AP55" s="152">
        <f t="shared" si="44"/>
        <v>381.17351799690869</v>
      </c>
      <c r="AQ55" s="115">
        <f t="shared" si="45"/>
        <v>0</v>
      </c>
      <c r="AR55" s="112">
        <f t="shared" si="46"/>
        <v>381.17351799690869</v>
      </c>
    </row>
    <row r="56" spans="1:44">
      <c r="A56" s="37" t="s">
        <v>121</v>
      </c>
      <c r="B56" s="2" t="s">
        <v>122</v>
      </c>
      <c r="C56" s="3" t="str">
        <f t="shared" si="26"/>
        <v>xx1903</v>
      </c>
      <c r="D56" s="2">
        <v>1</v>
      </c>
      <c r="E56" s="2">
        <v>0</v>
      </c>
      <c r="F56" s="41" t="s">
        <v>123</v>
      </c>
      <c r="G56" s="52">
        <v>481.49771153370705</v>
      </c>
      <c r="H56" s="132">
        <v>8050.9185360154988</v>
      </c>
      <c r="I56" s="179">
        <v>10178.390860000001</v>
      </c>
      <c r="J56" s="169">
        <v>6141.72</v>
      </c>
      <c r="K56" s="170">
        <v>4451.51</v>
      </c>
      <c r="L56" s="171">
        <f t="shared" si="27"/>
        <v>-0.27520140937717774</v>
      </c>
      <c r="M56" s="159">
        <v>12679.78</v>
      </c>
      <c r="N56" s="160">
        <v>9889.2053049730257</v>
      </c>
      <c r="O56" s="128">
        <f t="shared" si="28"/>
        <v>-0.22008068712761375</v>
      </c>
      <c r="P56" s="5">
        <f t="shared" si="48"/>
        <v>0</v>
      </c>
      <c r="Q56" s="5">
        <f t="shared" si="48"/>
        <v>0</v>
      </c>
      <c r="R56" s="5">
        <f t="shared" si="48"/>
        <v>0</v>
      </c>
      <c r="S56" s="5">
        <f t="shared" si="48"/>
        <v>407.13563440000007</v>
      </c>
      <c r="T56" s="5">
        <f t="shared" si="48"/>
        <v>0</v>
      </c>
      <c r="U56" s="7">
        <f t="shared" si="29"/>
        <v>407.13563440000007</v>
      </c>
      <c r="V56" s="106">
        <f t="shared" si="30"/>
        <v>8.5615904744861873E-3</v>
      </c>
      <c r="W56" s="29">
        <f t="shared" si="31"/>
        <v>407.13563440000007</v>
      </c>
      <c r="X56" s="64"/>
      <c r="Y56" s="181" t="str">
        <f t="shared" si="22"/>
        <v/>
      </c>
      <c r="Z56" s="133"/>
      <c r="AA56" s="78">
        <f t="shared" si="32"/>
        <v>0</v>
      </c>
      <c r="AB56" s="57" t="str">
        <f t="shared" si="33"/>
        <v/>
      </c>
      <c r="AC56" s="29">
        <f t="shared" si="34"/>
        <v>0</v>
      </c>
      <c r="AD56" s="47">
        <v>117.68152000000003</v>
      </c>
      <c r="AE56" s="28">
        <v>0</v>
      </c>
      <c r="AF56" s="60">
        <f t="shared" si="35"/>
        <v>0</v>
      </c>
      <c r="AG56" s="61">
        <f t="shared" si="36"/>
        <v>23.536304000000008</v>
      </c>
      <c r="AH56" s="82">
        <f t="shared" si="37"/>
        <v>0</v>
      </c>
      <c r="AI56" s="82">
        <f t="shared" si="38"/>
        <v>0</v>
      </c>
      <c r="AJ56" s="29">
        <f t="shared" si="39"/>
        <v>23.536304000000008</v>
      </c>
      <c r="AK56" s="145">
        <f t="shared" si="40"/>
        <v>8458.0541704154984</v>
      </c>
      <c r="AL56" s="110">
        <f t="shared" si="41"/>
        <v>505.03401553370708</v>
      </c>
      <c r="AM56" s="149">
        <f t="shared" si="42"/>
        <v>8963.0881859492056</v>
      </c>
      <c r="AN56" s="114">
        <v>0</v>
      </c>
      <c r="AO56" s="116">
        <f t="shared" si="43"/>
        <v>8050.9185360154988</v>
      </c>
      <c r="AP56" s="152">
        <f t="shared" si="44"/>
        <v>8532.4162475492067</v>
      </c>
      <c r="AQ56" s="115">
        <f t="shared" si="45"/>
        <v>0</v>
      </c>
      <c r="AR56" s="112">
        <f t="shared" si="46"/>
        <v>8963.0881859492056</v>
      </c>
    </row>
    <row r="57" spans="1:44">
      <c r="A57" s="37" t="s">
        <v>121</v>
      </c>
      <c r="B57" s="2" t="s">
        <v>124</v>
      </c>
      <c r="C57" s="3" t="str">
        <f t="shared" si="26"/>
        <v>xx1928</v>
      </c>
      <c r="D57" s="2">
        <v>0</v>
      </c>
      <c r="E57" s="2">
        <v>0</v>
      </c>
      <c r="F57" s="41" t="s">
        <v>125</v>
      </c>
      <c r="G57" s="52">
        <v>0</v>
      </c>
      <c r="H57" s="132">
        <v>16717.516510641282</v>
      </c>
      <c r="I57" s="179">
        <v>18867.572899999999</v>
      </c>
      <c r="J57" s="169">
        <v>8677.49</v>
      </c>
      <c r="K57" s="170">
        <v>9085.98</v>
      </c>
      <c r="L57" s="171">
        <f t="shared" si="27"/>
        <v>4.7074672514747951E-2</v>
      </c>
      <c r="M57" s="159">
        <v>20743.7</v>
      </c>
      <c r="N57" s="160">
        <v>19294.297928156269</v>
      </c>
      <c r="O57" s="128">
        <f t="shared" si="28"/>
        <v>-6.9871916381539001E-2</v>
      </c>
      <c r="P57" s="5">
        <f t="shared" si="48"/>
        <v>0</v>
      </c>
      <c r="Q57" s="5">
        <f t="shared" si="48"/>
        <v>377.35145799999998</v>
      </c>
      <c r="R57" s="5">
        <f t="shared" si="48"/>
        <v>0</v>
      </c>
      <c r="S57" s="5">
        <f t="shared" si="48"/>
        <v>0</v>
      </c>
      <c r="T57" s="5">
        <f t="shared" si="48"/>
        <v>0</v>
      </c>
      <c r="U57" s="7">
        <f t="shared" si="29"/>
        <v>377.35145799999998</v>
      </c>
      <c r="V57" s="106">
        <f t="shared" si="30"/>
        <v>7.9352637680743226E-3</v>
      </c>
      <c r="W57" s="29">
        <f t="shared" si="31"/>
        <v>377.35145799999998</v>
      </c>
      <c r="X57" s="64" t="s">
        <v>918</v>
      </c>
      <c r="Y57" s="181">
        <f t="shared" si="22"/>
        <v>18867.572899999999</v>
      </c>
      <c r="Z57" s="133">
        <f>I57/H57</f>
        <v>1.1286109924276211</v>
      </c>
      <c r="AA57" s="78">
        <f t="shared" si="32"/>
        <v>18867.572899999999</v>
      </c>
      <c r="AB57" s="57">
        <f t="shared" si="33"/>
        <v>1.3559214137864374E-2</v>
      </c>
      <c r="AC57" s="29">
        <f t="shared" si="34"/>
        <v>501.69092310098188</v>
      </c>
      <c r="AD57" s="47">
        <v>965.17579999999998</v>
      </c>
      <c r="AE57" s="28">
        <v>163.47806</v>
      </c>
      <c r="AF57" s="60">
        <f t="shared" si="35"/>
        <v>0.16937645970816922</v>
      </c>
      <c r="AG57" s="61">
        <f t="shared" si="36"/>
        <v>193.03516000000002</v>
      </c>
      <c r="AH57" s="82">
        <f t="shared" si="37"/>
        <v>0</v>
      </c>
      <c r="AI57" s="82">
        <f t="shared" si="38"/>
        <v>0</v>
      </c>
      <c r="AJ57" s="29">
        <f t="shared" si="39"/>
        <v>193.03516000000002</v>
      </c>
      <c r="AK57" s="145">
        <f t="shared" si="40"/>
        <v>17596.558891742265</v>
      </c>
      <c r="AL57" s="110">
        <f t="shared" si="41"/>
        <v>193.03516000000002</v>
      </c>
      <c r="AM57" s="149">
        <f t="shared" si="42"/>
        <v>17789.594051742264</v>
      </c>
      <c r="AN57" s="114">
        <v>359</v>
      </c>
      <c r="AO57" s="116">
        <f t="shared" si="43"/>
        <v>17076.516510641282</v>
      </c>
      <c r="AP57" s="152">
        <f t="shared" si="44"/>
        <v>17076.516510641282</v>
      </c>
      <c r="AQ57" s="115">
        <f t="shared" si="45"/>
        <v>0</v>
      </c>
      <c r="AR57" s="112">
        <f t="shared" si="46"/>
        <v>17789.594051742264</v>
      </c>
    </row>
    <row r="58" spans="1:44">
      <c r="A58" s="37" t="s">
        <v>121</v>
      </c>
      <c r="B58" s="2" t="s">
        <v>126</v>
      </c>
      <c r="C58" s="3" t="str">
        <f t="shared" si="26"/>
        <v>xx1945</v>
      </c>
      <c r="D58" s="2">
        <v>1</v>
      </c>
      <c r="E58" s="2">
        <v>0</v>
      </c>
      <c r="F58" s="41" t="s">
        <v>127</v>
      </c>
      <c r="G58" s="52">
        <v>378.33990666093104</v>
      </c>
      <c r="H58" s="132">
        <v>574.64827755420981</v>
      </c>
      <c r="I58" s="179">
        <v>621.15412000000003</v>
      </c>
      <c r="J58" s="169">
        <v>1886.71</v>
      </c>
      <c r="K58" s="170">
        <v>384.77</v>
      </c>
      <c r="L58" s="171">
        <f t="shared" si="27"/>
        <v>-0.79606298795257358</v>
      </c>
      <c r="M58" s="159">
        <v>4325.2299999999996</v>
      </c>
      <c r="N58" s="160">
        <v>1065.780499512899</v>
      </c>
      <c r="O58" s="128">
        <f t="shared" si="28"/>
        <v>-0.75358986700987018</v>
      </c>
      <c r="P58" s="5">
        <f t="shared" si="48"/>
        <v>0</v>
      </c>
      <c r="Q58" s="5">
        <f t="shared" si="48"/>
        <v>0</v>
      </c>
      <c r="R58" s="5">
        <f t="shared" si="48"/>
        <v>0</v>
      </c>
      <c r="S58" s="5">
        <f t="shared" si="48"/>
        <v>0</v>
      </c>
      <c r="T58" s="5">
        <f t="shared" si="48"/>
        <v>31.057706000000003</v>
      </c>
      <c r="U58" s="7">
        <f t="shared" si="29"/>
        <v>31.057706000000003</v>
      </c>
      <c r="V58" s="106">
        <f t="shared" si="30"/>
        <v>6.5310755773283528E-4</v>
      </c>
      <c r="W58" s="29">
        <f t="shared" si="31"/>
        <v>31.057706000000007</v>
      </c>
      <c r="X58" s="64"/>
      <c r="Y58" s="181" t="str">
        <f t="shared" si="22"/>
        <v/>
      </c>
      <c r="Z58" s="133"/>
      <c r="AA58" s="78">
        <f t="shared" si="32"/>
        <v>0</v>
      </c>
      <c r="AB58" s="57" t="str">
        <f t="shared" si="33"/>
        <v/>
      </c>
      <c r="AC58" s="29">
        <f t="shared" si="34"/>
        <v>0</v>
      </c>
      <c r="AD58" s="47">
        <v>0</v>
      </c>
      <c r="AE58" s="28">
        <v>0</v>
      </c>
      <c r="AF58" s="60">
        <f t="shared" si="35"/>
        <v>0</v>
      </c>
      <c r="AG58" s="61">
        <f t="shared" si="36"/>
        <v>0</v>
      </c>
      <c r="AH58" s="82">
        <f t="shared" si="37"/>
        <v>1</v>
      </c>
      <c r="AI58" s="82">
        <f t="shared" si="38"/>
        <v>0</v>
      </c>
      <c r="AJ58" s="29">
        <f t="shared" si="39"/>
        <v>0</v>
      </c>
      <c r="AK58" s="145">
        <f t="shared" si="40"/>
        <v>605.70598355420987</v>
      </c>
      <c r="AL58" s="110">
        <f t="shared" si="41"/>
        <v>378.33990666093104</v>
      </c>
      <c r="AM58" s="149">
        <f t="shared" si="42"/>
        <v>984.04589021514084</v>
      </c>
      <c r="AN58" s="114">
        <v>0</v>
      </c>
      <c r="AO58" s="116">
        <f t="shared" si="43"/>
        <v>574.64827755420981</v>
      </c>
      <c r="AP58" s="152">
        <f t="shared" si="44"/>
        <v>952.98818421514079</v>
      </c>
      <c r="AQ58" s="115">
        <f t="shared" si="45"/>
        <v>0</v>
      </c>
      <c r="AR58" s="112">
        <f t="shared" si="46"/>
        <v>984.04589021514084</v>
      </c>
    </row>
    <row r="59" spans="1:44">
      <c r="A59" s="37" t="s">
        <v>128</v>
      </c>
      <c r="B59" s="2" t="s">
        <v>129</v>
      </c>
      <c r="C59" s="3" t="str">
        <f t="shared" si="26"/>
        <v>xx1980</v>
      </c>
      <c r="D59" s="2">
        <v>1</v>
      </c>
      <c r="E59" s="2">
        <v>0</v>
      </c>
      <c r="F59" s="41" t="s">
        <v>130</v>
      </c>
      <c r="G59" s="52">
        <v>342.97252863498534</v>
      </c>
      <c r="H59" s="132">
        <v>0</v>
      </c>
      <c r="I59" s="179">
        <v>0</v>
      </c>
      <c r="J59" s="172">
        <v>0</v>
      </c>
      <c r="K59" s="173">
        <v>0</v>
      </c>
      <c r="L59" s="171">
        <f t="shared" si="27"/>
        <v>0</v>
      </c>
      <c r="M59" s="161">
        <v>0</v>
      </c>
      <c r="N59" s="162">
        <v>0</v>
      </c>
      <c r="O59" s="128">
        <f t="shared" si="28"/>
        <v>0</v>
      </c>
      <c r="P59" s="5">
        <f t="shared" si="48"/>
        <v>0</v>
      </c>
      <c r="Q59" s="5">
        <f t="shared" si="48"/>
        <v>0</v>
      </c>
      <c r="R59" s="5">
        <f t="shared" si="48"/>
        <v>0</v>
      </c>
      <c r="S59" s="5">
        <f t="shared" si="48"/>
        <v>0</v>
      </c>
      <c r="T59" s="5">
        <f t="shared" si="48"/>
        <v>0</v>
      </c>
      <c r="U59" s="7">
        <f t="shared" si="29"/>
        <v>0</v>
      </c>
      <c r="V59" s="106">
        <f t="shared" si="30"/>
        <v>0</v>
      </c>
      <c r="W59" s="29">
        <f t="shared" si="31"/>
        <v>0</v>
      </c>
      <c r="X59" s="64"/>
      <c r="Y59" s="181" t="str">
        <f t="shared" si="22"/>
        <v/>
      </c>
      <c r="Z59" s="133"/>
      <c r="AA59" s="78">
        <f t="shared" si="32"/>
        <v>0</v>
      </c>
      <c r="AB59" s="57" t="str">
        <f t="shared" si="33"/>
        <v/>
      </c>
      <c r="AC59" s="29">
        <f t="shared" si="34"/>
        <v>0</v>
      </c>
      <c r="AD59" s="47">
        <v>1.7501500000000192</v>
      </c>
      <c r="AE59" s="28">
        <v>0</v>
      </c>
      <c r="AF59" s="60">
        <f t="shared" si="35"/>
        <v>0</v>
      </c>
      <c r="AG59" s="61">
        <f t="shared" si="36"/>
        <v>0.35003000000000384</v>
      </c>
      <c r="AH59" s="82">
        <f t="shared" si="37"/>
        <v>1</v>
      </c>
      <c r="AI59" s="82">
        <f t="shared" si="38"/>
        <v>0</v>
      </c>
      <c r="AJ59" s="29">
        <f t="shared" si="39"/>
        <v>0</v>
      </c>
      <c r="AK59" s="145">
        <f t="shared" si="40"/>
        <v>0</v>
      </c>
      <c r="AL59" s="110">
        <f t="shared" si="41"/>
        <v>342.97252863498534</v>
      </c>
      <c r="AM59" s="149">
        <f t="shared" si="42"/>
        <v>342.97252863498534</v>
      </c>
      <c r="AN59" s="114">
        <v>0</v>
      </c>
      <c r="AO59" s="116">
        <f t="shared" si="43"/>
        <v>0</v>
      </c>
      <c r="AP59" s="152">
        <f t="shared" si="44"/>
        <v>342.97252863498534</v>
      </c>
      <c r="AQ59" s="115">
        <f t="shared" si="45"/>
        <v>0</v>
      </c>
      <c r="AR59" s="112">
        <f t="shared" si="46"/>
        <v>342.97252863498534</v>
      </c>
    </row>
    <row r="60" spans="1:44">
      <c r="A60" s="37" t="s">
        <v>128</v>
      </c>
      <c r="B60" s="2" t="s">
        <v>131</v>
      </c>
      <c r="C60" s="3" t="str">
        <f t="shared" si="26"/>
        <v>xx2010</v>
      </c>
      <c r="D60" s="2">
        <v>0</v>
      </c>
      <c r="E60" s="2">
        <v>0</v>
      </c>
      <c r="F60" s="41" t="s">
        <v>132</v>
      </c>
      <c r="G60" s="52">
        <v>0</v>
      </c>
      <c r="H60" s="132">
        <v>23269.299023077623</v>
      </c>
      <c r="I60" s="179">
        <v>25795.184620000004</v>
      </c>
      <c r="J60" s="169">
        <v>10946.49</v>
      </c>
      <c r="K60" s="170">
        <v>14282.05</v>
      </c>
      <c r="L60" s="171">
        <f t="shared" si="27"/>
        <v>0.30471502737407152</v>
      </c>
      <c r="M60" s="159">
        <v>23696.94</v>
      </c>
      <c r="N60" s="160">
        <v>28745.190932325091</v>
      </c>
      <c r="O60" s="128">
        <f t="shared" si="28"/>
        <v>0.21303387409197527</v>
      </c>
      <c r="P60" s="5">
        <f t="shared" si="48"/>
        <v>0</v>
      </c>
      <c r="Q60" s="5">
        <f t="shared" si="48"/>
        <v>0</v>
      </c>
      <c r="R60" s="5">
        <f t="shared" si="48"/>
        <v>0</v>
      </c>
      <c r="S60" s="5">
        <f t="shared" si="48"/>
        <v>0</v>
      </c>
      <c r="T60" s="5">
        <f t="shared" si="48"/>
        <v>0</v>
      </c>
      <c r="U60" s="7">
        <f t="shared" si="29"/>
        <v>0</v>
      </c>
      <c r="V60" s="106">
        <f t="shared" si="30"/>
        <v>0</v>
      </c>
      <c r="W60" s="29">
        <f t="shared" si="31"/>
        <v>0</v>
      </c>
      <c r="X60" s="64" t="s">
        <v>918</v>
      </c>
      <c r="Y60" s="181">
        <f t="shared" si="22"/>
        <v>25795.184620000004</v>
      </c>
      <c r="Z60" s="133">
        <f>I60/H60</f>
        <v>1.1085501370031516</v>
      </c>
      <c r="AA60" s="78">
        <f t="shared" si="32"/>
        <v>25795.184620000004</v>
      </c>
      <c r="AB60" s="57">
        <f t="shared" si="33"/>
        <v>1.8537754370533038E-2</v>
      </c>
      <c r="AC60" s="29">
        <f t="shared" si="34"/>
        <v>685.89691170972242</v>
      </c>
      <c r="AD60" s="47">
        <v>1942.2557200000001</v>
      </c>
      <c r="AE60" s="28">
        <v>592.26579000000004</v>
      </c>
      <c r="AF60" s="60">
        <f t="shared" si="35"/>
        <v>0.30493708109661277</v>
      </c>
      <c r="AG60" s="61">
        <f t="shared" si="36"/>
        <v>388.45114400000006</v>
      </c>
      <c r="AH60" s="82">
        <f t="shared" si="37"/>
        <v>0</v>
      </c>
      <c r="AI60" s="82">
        <f t="shared" si="38"/>
        <v>0</v>
      </c>
      <c r="AJ60" s="29">
        <f t="shared" si="39"/>
        <v>388.45114400000006</v>
      </c>
      <c r="AK60" s="145">
        <f t="shared" si="40"/>
        <v>23955.195934787345</v>
      </c>
      <c r="AL60" s="110">
        <f t="shared" si="41"/>
        <v>388.45114400000006</v>
      </c>
      <c r="AM60" s="149">
        <f t="shared" si="42"/>
        <v>24343.647078787344</v>
      </c>
      <c r="AN60" s="114">
        <v>508</v>
      </c>
      <c r="AO60" s="116">
        <f t="shared" si="43"/>
        <v>23777.299023077623</v>
      </c>
      <c r="AP60" s="152">
        <f t="shared" si="44"/>
        <v>23777.299023077623</v>
      </c>
      <c r="AQ60" s="115">
        <f t="shared" si="45"/>
        <v>0</v>
      </c>
      <c r="AR60" s="112">
        <f t="shared" si="46"/>
        <v>24343.647078787344</v>
      </c>
    </row>
    <row r="61" spans="1:44">
      <c r="A61" s="37" t="s">
        <v>128</v>
      </c>
      <c r="B61" s="2" t="s">
        <v>133</v>
      </c>
      <c r="C61" s="3" t="str">
        <f t="shared" si="26"/>
        <v>xx2049</v>
      </c>
      <c r="D61" s="2">
        <v>1</v>
      </c>
      <c r="E61" s="2">
        <v>0</v>
      </c>
      <c r="F61" s="41" t="s">
        <v>134</v>
      </c>
      <c r="G61" s="52">
        <v>1696.0877013143936</v>
      </c>
      <c r="H61" s="132">
        <v>0</v>
      </c>
      <c r="I61" s="179">
        <v>0</v>
      </c>
      <c r="J61" s="172">
        <v>0</v>
      </c>
      <c r="K61" s="173">
        <v>0</v>
      </c>
      <c r="L61" s="171">
        <f t="shared" si="27"/>
        <v>0</v>
      </c>
      <c r="M61" s="161">
        <v>0</v>
      </c>
      <c r="N61" s="162">
        <v>0</v>
      </c>
      <c r="O61" s="128">
        <f t="shared" si="28"/>
        <v>0</v>
      </c>
      <c r="P61" s="5">
        <f t="shared" si="48"/>
        <v>0</v>
      </c>
      <c r="Q61" s="5">
        <f t="shared" si="48"/>
        <v>0</v>
      </c>
      <c r="R61" s="5">
        <f t="shared" si="48"/>
        <v>0</v>
      </c>
      <c r="S61" s="5">
        <f t="shared" si="48"/>
        <v>0</v>
      </c>
      <c r="T61" s="5">
        <f t="shared" si="48"/>
        <v>0</v>
      </c>
      <c r="U61" s="7">
        <f t="shared" si="29"/>
        <v>0</v>
      </c>
      <c r="V61" s="106">
        <f t="shared" si="30"/>
        <v>0</v>
      </c>
      <c r="W61" s="29">
        <f t="shared" si="31"/>
        <v>0</v>
      </c>
      <c r="X61" s="64"/>
      <c r="Y61" s="181" t="str">
        <f t="shared" si="22"/>
        <v/>
      </c>
      <c r="Z61" s="133"/>
      <c r="AA61" s="78">
        <f t="shared" si="32"/>
        <v>0</v>
      </c>
      <c r="AB61" s="57" t="str">
        <f t="shared" si="33"/>
        <v/>
      </c>
      <c r="AC61" s="29">
        <f t="shared" si="34"/>
        <v>0</v>
      </c>
      <c r="AD61" s="47">
        <v>2.9089200000000801</v>
      </c>
      <c r="AE61" s="28">
        <v>0</v>
      </c>
      <c r="AF61" s="60">
        <f t="shared" si="35"/>
        <v>0</v>
      </c>
      <c r="AG61" s="61">
        <f t="shared" si="36"/>
        <v>0.58178400000001607</v>
      </c>
      <c r="AH61" s="82">
        <f t="shared" si="37"/>
        <v>1</v>
      </c>
      <c r="AI61" s="82">
        <f t="shared" si="38"/>
        <v>0</v>
      </c>
      <c r="AJ61" s="29">
        <f t="shared" si="39"/>
        <v>0</v>
      </c>
      <c r="AK61" s="145">
        <f t="shared" si="40"/>
        <v>0</v>
      </c>
      <c r="AL61" s="110">
        <f t="shared" si="41"/>
        <v>1696.0877013143936</v>
      </c>
      <c r="AM61" s="149">
        <f t="shared" si="42"/>
        <v>1696.0877013143936</v>
      </c>
      <c r="AN61" s="114">
        <v>0</v>
      </c>
      <c r="AO61" s="116">
        <f t="shared" si="43"/>
        <v>0</v>
      </c>
      <c r="AP61" s="152">
        <f t="shared" si="44"/>
        <v>1696.0877013143936</v>
      </c>
      <c r="AQ61" s="115">
        <f t="shared" si="45"/>
        <v>0</v>
      </c>
      <c r="AR61" s="112">
        <f t="shared" si="46"/>
        <v>1696.0877013143936</v>
      </c>
    </row>
    <row r="62" spans="1:44">
      <c r="A62" s="37" t="s">
        <v>128</v>
      </c>
      <c r="B62" s="2" t="s">
        <v>135</v>
      </c>
      <c r="C62" s="3" t="str">
        <f t="shared" si="26"/>
        <v>xx2073</v>
      </c>
      <c r="D62" s="2">
        <v>0</v>
      </c>
      <c r="E62" s="2">
        <v>0</v>
      </c>
      <c r="F62" s="41" t="s">
        <v>136</v>
      </c>
      <c r="G62" s="52">
        <v>0</v>
      </c>
      <c r="H62" s="132">
        <v>7151.2499266316718</v>
      </c>
      <c r="I62" s="179">
        <v>8112.5055300000004</v>
      </c>
      <c r="J62" s="169">
        <v>3748.9</v>
      </c>
      <c r="K62" s="170">
        <v>4092.81</v>
      </c>
      <c r="L62" s="171">
        <f t="shared" si="27"/>
        <v>9.173624263117186E-2</v>
      </c>
      <c r="M62" s="159">
        <v>7332.84</v>
      </c>
      <c r="N62" s="160">
        <v>8661.5858972071474</v>
      </c>
      <c r="O62" s="128">
        <f t="shared" si="28"/>
        <v>0.18120481248836029</v>
      </c>
      <c r="P62" s="5">
        <f t="shared" si="48"/>
        <v>0</v>
      </c>
      <c r="Q62" s="5">
        <f t="shared" si="48"/>
        <v>0</v>
      </c>
      <c r="R62" s="5">
        <f t="shared" si="48"/>
        <v>0</v>
      </c>
      <c r="S62" s="5">
        <f t="shared" si="48"/>
        <v>0</v>
      </c>
      <c r="T62" s="5">
        <f t="shared" si="48"/>
        <v>0</v>
      </c>
      <c r="U62" s="7">
        <f t="shared" si="29"/>
        <v>0</v>
      </c>
      <c r="V62" s="106">
        <f t="shared" si="30"/>
        <v>0</v>
      </c>
      <c r="W62" s="29">
        <f t="shared" si="31"/>
        <v>0</v>
      </c>
      <c r="X62" s="64" t="s">
        <v>921</v>
      </c>
      <c r="Y62" s="181">
        <f t="shared" si="22"/>
        <v>8112.5055300000004</v>
      </c>
      <c r="Z62" s="133">
        <f>I62/H62</f>
        <v>1.1344178448845084</v>
      </c>
      <c r="AA62" s="78">
        <f t="shared" si="32"/>
        <v>8112.5055300000004</v>
      </c>
      <c r="AB62" s="57">
        <f t="shared" si="33"/>
        <v>5.8300662336849343E-3</v>
      </c>
      <c r="AC62" s="29">
        <f t="shared" si="34"/>
        <v>215.71245064634257</v>
      </c>
      <c r="AD62" s="47">
        <v>0</v>
      </c>
      <c r="AE62" s="28">
        <v>0</v>
      </c>
      <c r="AF62" s="60">
        <f t="shared" si="35"/>
        <v>0</v>
      </c>
      <c r="AG62" s="61">
        <f t="shared" si="36"/>
        <v>0</v>
      </c>
      <c r="AH62" s="82">
        <f t="shared" si="37"/>
        <v>1</v>
      </c>
      <c r="AI62" s="82">
        <f t="shared" si="38"/>
        <v>0</v>
      </c>
      <c r="AJ62" s="29">
        <f t="shared" si="39"/>
        <v>0</v>
      </c>
      <c r="AK62" s="145">
        <f t="shared" si="40"/>
        <v>7366.9623772780142</v>
      </c>
      <c r="AL62" s="110">
        <f t="shared" si="41"/>
        <v>0</v>
      </c>
      <c r="AM62" s="149">
        <f t="shared" si="42"/>
        <v>7366.9623772780142</v>
      </c>
      <c r="AN62" s="114">
        <v>600</v>
      </c>
      <c r="AO62" s="116">
        <f t="shared" si="43"/>
        <v>7751.2499266316718</v>
      </c>
      <c r="AP62" s="152">
        <f t="shared" si="44"/>
        <v>7751.2499266316718</v>
      </c>
      <c r="AQ62" s="115">
        <f t="shared" si="45"/>
        <v>-384.2875493536576</v>
      </c>
      <c r="AR62" s="112">
        <f t="shared" si="46"/>
        <v>7751.2499266316718</v>
      </c>
    </row>
    <row r="63" spans="1:44">
      <c r="A63" s="37" t="s">
        <v>128</v>
      </c>
      <c r="B63" s="2" t="s">
        <v>137</v>
      </c>
      <c r="C63" s="3" t="str">
        <f t="shared" si="26"/>
        <v>xx2090</v>
      </c>
      <c r="D63" s="2">
        <v>1</v>
      </c>
      <c r="E63" s="2">
        <v>0</v>
      </c>
      <c r="F63" s="41" t="s">
        <v>138</v>
      </c>
      <c r="G63" s="52">
        <v>346.69217844176097</v>
      </c>
      <c r="H63" s="132">
        <v>0</v>
      </c>
      <c r="I63" s="179">
        <v>0</v>
      </c>
      <c r="J63" s="172">
        <v>0</v>
      </c>
      <c r="K63" s="173">
        <v>0</v>
      </c>
      <c r="L63" s="171">
        <f t="shared" si="27"/>
        <v>0</v>
      </c>
      <c r="M63" s="161">
        <v>0</v>
      </c>
      <c r="N63" s="162">
        <v>0</v>
      </c>
      <c r="O63" s="128">
        <f t="shared" si="28"/>
        <v>0</v>
      </c>
      <c r="P63" s="5">
        <f t="shared" si="48"/>
        <v>0</v>
      </c>
      <c r="Q63" s="5">
        <f t="shared" si="48"/>
        <v>0</v>
      </c>
      <c r="R63" s="5">
        <f t="shared" si="48"/>
        <v>0</v>
      </c>
      <c r="S63" s="5">
        <f t="shared" si="48"/>
        <v>0</v>
      </c>
      <c r="T63" s="5">
        <f t="shared" si="48"/>
        <v>0</v>
      </c>
      <c r="U63" s="7">
        <f t="shared" si="29"/>
        <v>0</v>
      </c>
      <c r="V63" s="106">
        <f t="shared" si="30"/>
        <v>0</v>
      </c>
      <c r="W63" s="29">
        <f t="shared" si="31"/>
        <v>0</v>
      </c>
      <c r="X63" s="64"/>
      <c r="Y63" s="181" t="str">
        <f t="shared" si="22"/>
        <v/>
      </c>
      <c r="Z63" s="133"/>
      <c r="AA63" s="78">
        <f t="shared" si="32"/>
        <v>0</v>
      </c>
      <c r="AB63" s="57" t="str">
        <f t="shared" si="33"/>
        <v/>
      </c>
      <c r="AC63" s="29">
        <f t="shared" si="34"/>
        <v>0</v>
      </c>
      <c r="AD63" s="47">
        <v>0</v>
      </c>
      <c r="AE63" s="28">
        <v>0</v>
      </c>
      <c r="AF63" s="60">
        <f t="shared" si="35"/>
        <v>0</v>
      </c>
      <c r="AG63" s="61">
        <f t="shared" si="36"/>
        <v>0</v>
      </c>
      <c r="AH63" s="82">
        <f t="shared" si="37"/>
        <v>1</v>
      </c>
      <c r="AI63" s="82">
        <f t="shared" si="38"/>
        <v>0</v>
      </c>
      <c r="AJ63" s="29">
        <f t="shared" si="39"/>
        <v>0</v>
      </c>
      <c r="AK63" s="145">
        <f t="shared" si="40"/>
        <v>0</v>
      </c>
      <c r="AL63" s="110">
        <f t="shared" si="41"/>
        <v>346.69217844176097</v>
      </c>
      <c r="AM63" s="149">
        <f t="shared" si="42"/>
        <v>346.69217844176097</v>
      </c>
      <c r="AN63" s="114">
        <v>0</v>
      </c>
      <c r="AO63" s="116">
        <f t="shared" si="43"/>
        <v>0</v>
      </c>
      <c r="AP63" s="152">
        <f t="shared" si="44"/>
        <v>346.69217844176097</v>
      </c>
      <c r="AQ63" s="115">
        <f t="shared" si="45"/>
        <v>0</v>
      </c>
      <c r="AR63" s="112">
        <f t="shared" si="46"/>
        <v>346.69217844176097</v>
      </c>
    </row>
    <row r="64" spans="1:44">
      <c r="A64" s="37" t="s">
        <v>128</v>
      </c>
      <c r="B64" s="2" t="s">
        <v>139</v>
      </c>
      <c r="C64" s="3" t="str">
        <f t="shared" si="26"/>
        <v>xx2095</v>
      </c>
      <c r="D64" s="2">
        <v>0</v>
      </c>
      <c r="E64" s="2">
        <v>0</v>
      </c>
      <c r="F64" s="41" t="s">
        <v>140</v>
      </c>
      <c r="G64" s="52">
        <v>0</v>
      </c>
      <c r="H64" s="132">
        <v>15563.713272042271</v>
      </c>
      <c r="I64" s="179">
        <v>17038.78486</v>
      </c>
      <c r="J64" s="169">
        <v>8471</v>
      </c>
      <c r="K64" s="170">
        <v>8629.2000000000007</v>
      </c>
      <c r="L64" s="171">
        <f t="shared" si="27"/>
        <v>1.8675481053004539E-2</v>
      </c>
      <c r="M64" s="159">
        <v>18360.25</v>
      </c>
      <c r="N64" s="160">
        <v>18462.332746686061</v>
      </c>
      <c r="O64" s="128">
        <f t="shared" si="28"/>
        <v>5.5599867477873488E-3</v>
      </c>
      <c r="P64" s="5">
        <f t="shared" si="48"/>
        <v>0</v>
      </c>
      <c r="Q64" s="5">
        <f t="shared" si="48"/>
        <v>0</v>
      </c>
      <c r="R64" s="5">
        <f t="shared" si="48"/>
        <v>0</v>
      </c>
      <c r="S64" s="5">
        <f t="shared" si="48"/>
        <v>0</v>
      </c>
      <c r="T64" s="5">
        <f t="shared" si="48"/>
        <v>0</v>
      </c>
      <c r="U64" s="7">
        <f t="shared" si="29"/>
        <v>0</v>
      </c>
      <c r="V64" s="106">
        <f t="shared" si="30"/>
        <v>0</v>
      </c>
      <c r="W64" s="29">
        <f t="shared" si="31"/>
        <v>0</v>
      </c>
      <c r="X64" s="64"/>
      <c r="Y64" s="181" t="str">
        <f t="shared" si="22"/>
        <v/>
      </c>
      <c r="Z64" s="133"/>
      <c r="AA64" s="78">
        <f t="shared" si="32"/>
        <v>0</v>
      </c>
      <c r="AB64" s="57" t="str">
        <f t="shared" si="33"/>
        <v/>
      </c>
      <c r="AC64" s="29">
        <f t="shared" si="34"/>
        <v>0</v>
      </c>
      <c r="AD64" s="47">
        <v>622.03998000000001</v>
      </c>
      <c r="AE64" s="28">
        <v>200.42631</v>
      </c>
      <c r="AF64" s="60">
        <f t="shared" si="35"/>
        <v>0.32220808379551424</v>
      </c>
      <c r="AG64" s="61">
        <f t="shared" si="36"/>
        <v>124.40799600000001</v>
      </c>
      <c r="AH64" s="82">
        <f t="shared" si="37"/>
        <v>0</v>
      </c>
      <c r="AI64" s="82">
        <f t="shared" si="38"/>
        <v>0</v>
      </c>
      <c r="AJ64" s="29">
        <f t="shared" si="39"/>
        <v>124.40799600000001</v>
      </c>
      <c r="AK64" s="145">
        <f t="shared" si="40"/>
        <v>15563.713272042271</v>
      </c>
      <c r="AL64" s="110">
        <f t="shared" si="41"/>
        <v>124.40799600000001</v>
      </c>
      <c r="AM64" s="149">
        <f t="shared" si="42"/>
        <v>15688.12126804227</v>
      </c>
      <c r="AN64" s="114">
        <v>331</v>
      </c>
      <c r="AO64" s="116">
        <f t="shared" si="43"/>
        <v>15894.713272042271</v>
      </c>
      <c r="AP64" s="152">
        <f t="shared" si="44"/>
        <v>15894.713272042271</v>
      </c>
      <c r="AQ64" s="115">
        <f t="shared" si="45"/>
        <v>-206.59200400000009</v>
      </c>
      <c r="AR64" s="112">
        <f t="shared" si="46"/>
        <v>15894.713272042271</v>
      </c>
    </row>
    <row r="65" spans="1:44">
      <c r="A65" s="37" t="s">
        <v>128</v>
      </c>
      <c r="B65" s="2" t="s">
        <v>141</v>
      </c>
      <c r="C65" s="3" t="str">
        <f t="shared" si="26"/>
        <v>xx2911</v>
      </c>
      <c r="D65" s="2">
        <v>0</v>
      </c>
      <c r="E65" s="2">
        <v>0</v>
      </c>
      <c r="F65" s="41" t="s">
        <v>142</v>
      </c>
      <c r="G65" s="52">
        <v>0</v>
      </c>
      <c r="H65" s="132">
        <v>642.08428948315043</v>
      </c>
      <c r="I65" s="179">
        <v>577.47999000000004</v>
      </c>
      <c r="J65" s="169">
        <v>280.11</v>
      </c>
      <c r="K65" s="170">
        <v>328.43</v>
      </c>
      <c r="L65" s="171">
        <f t="shared" si="27"/>
        <v>0.17250365927671263</v>
      </c>
      <c r="M65" s="159">
        <v>569.73</v>
      </c>
      <c r="N65" s="160">
        <v>622.98094036707198</v>
      </c>
      <c r="O65" s="128">
        <f t="shared" si="28"/>
        <v>9.3466976229217291E-2</v>
      </c>
      <c r="P65" s="5">
        <f t="shared" ref="P65:T74" si="49">+IF(AND($O65&lt;=P$2,$O65&gt;Q$2),P$3,0)*$I65</f>
        <v>0</v>
      </c>
      <c r="Q65" s="5">
        <f t="shared" si="49"/>
        <v>0</v>
      </c>
      <c r="R65" s="5">
        <f t="shared" si="49"/>
        <v>0</v>
      </c>
      <c r="S65" s="5">
        <f t="shared" si="49"/>
        <v>0</v>
      </c>
      <c r="T65" s="5">
        <f t="shared" si="49"/>
        <v>0</v>
      </c>
      <c r="U65" s="7">
        <f t="shared" si="29"/>
        <v>0</v>
      </c>
      <c r="V65" s="106">
        <f t="shared" si="30"/>
        <v>0</v>
      </c>
      <c r="W65" s="29">
        <f t="shared" si="31"/>
        <v>0</v>
      </c>
      <c r="X65" s="64"/>
      <c r="Y65" s="181" t="str">
        <f t="shared" si="22"/>
        <v/>
      </c>
      <c r="Z65" s="133"/>
      <c r="AA65" s="78">
        <f t="shared" si="32"/>
        <v>0</v>
      </c>
      <c r="AB65" s="57" t="str">
        <f t="shared" si="33"/>
        <v/>
      </c>
      <c r="AC65" s="29">
        <f t="shared" si="34"/>
        <v>0</v>
      </c>
      <c r="AD65" s="47">
        <v>0</v>
      </c>
      <c r="AE65" s="28">
        <v>0</v>
      </c>
      <c r="AF65" s="60">
        <f t="shared" si="35"/>
        <v>0</v>
      </c>
      <c r="AG65" s="61">
        <f t="shared" si="36"/>
        <v>0</v>
      </c>
      <c r="AH65" s="82">
        <f t="shared" si="37"/>
        <v>1</v>
      </c>
      <c r="AI65" s="82">
        <f t="shared" si="38"/>
        <v>0</v>
      </c>
      <c r="AJ65" s="29">
        <f t="shared" si="39"/>
        <v>0</v>
      </c>
      <c r="AK65" s="145">
        <f t="shared" si="40"/>
        <v>642.08428948315043</v>
      </c>
      <c r="AL65" s="110">
        <f t="shared" si="41"/>
        <v>0</v>
      </c>
      <c r="AM65" s="149">
        <f t="shared" si="42"/>
        <v>642.08428948315043</v>
      </c>
      <c r="AN65" s="114">
        <v>0</v>
      </c>
      <c r="AO65" s="116">
        <f t="shared" si="43"/>
        <v>642.08428948315043</v>
      </c>
      <c r="AP65" s="152">
        <f t="shared" si="44"/>
        <v>642.08428948315043</v>
      </c>
      <c r="AQ65" s="115">
        <f t="shared" si="45"/>
        <v>0</v>
      </c>
      <c r="AR65" s="112">
        <f t="shared" si="46"/>
        <v>642.08428948315043</v>
      </c>
    </row>
    <row r="66" spans="1:44">
      <c r="A66" s="37" t="s">
        <v>128</v>
      </c>
      <c r="B66" s="2" t="s">
        <v>143</v>
      </c>
      <c r="C66" s="3" t="str">
        <f t="shared" si="26"/>
        <v>xxB305</v>
      </c>
      <c r="D66" s="2">
        <v>1</v>
      </c>
      <c r="E66" s="2">
        <v>0</v>
      </c>
      <c r="F66" s="41" t="s">
        <v>144</v>
      </c>
      <c r="G66" s="52">
        <v>345.06348114455955</v>
      </c>
      <c r="H66" s="132">
        <v>0</v>
      </c>
      <c r="I66" s="179">
        <v>0</v>
      </c>
      <c r="J66" s="172">
        <v>0</v>
      </c>
      <c r="K66" s="173">
        <v>0</v>
      </c>
      <c r="L66" s="171">
        <f t="shared" si="27"/>
        <v>0</v>
      </c>
      <c r="M66" s="161">
        <v>0</v>
      </c>
      <c r="N66" s="162">
        <v>0</v>
      </c>
      <c r="O66" s="128">
        <f t="shared" si="28"/>
        <v>0</v>
      </c>
      <c r="P66" s="5">
        <f t="shared" si="49"/>
        <v>0</v>
      </c>
      <c r="Q66" s="5">
        <f t="shared" si="49"/>
        <v>0</v>
      </c>
      <c r="R66" s="5">
        <f t="shared" si="49"/>
        <v>0</v>
      </c>
      <c r="S66" s="5">
        <f t="shared" si="49"/>
        <v>0</v>
      </c>
      <c r="T66" s="5">
        <f t="shared" si="49"/>
        <v>0</v>
      </c>
      <c r="U66" s="7">
        <f t="shared" si="29"/>
        <v>0</v>
      </c>
      <c r="V66" s="106">
        <f t="shared" si="30"/>
        <v>0</v>
      </c>
      <c r="W66" s="29">
        <f t="shared" si="31"/>
        <v>0</v>
      </c>
      <c r="X66" s="64"/>
      <c r="Y66" s="181" t="str">
        <f t="shared" si="22"/>
        <v/>
      </c>
      <c r="Z66" s="133"/>
      <c r="AA66" s="78">
        <f t="shared" si="32"/>
        <v>0</v>
      </c>
      <c r="AB66" s="57" t="str">
        <f t="shared" si="33"/>
        <v/>
      </c>
      <c r="AC66" s="29">
        <f t="shared" si="34"/>
        <v>0</v>
      </c>
      <c r="AD66" s="47">
        <v>0.97140999999999167</v>
      </c>
      <c r="AE66" s="28">
        <v>0</v>
      </c>
      <c r="AF66" s="60">
        <f t="shared" si="35"/>
        <v>0</v>
      </c>
      <c r="AG66" s="61">
        <f t="shared" si="36"/>
        <v>0.19428199999999834</v>
      </c>
      <c r="AH66" s="82">
        <f t="shared" si="37"/>
        <v>1</v>
      </c>
      <c r="AI66" s="82">
        <f t="shared" si="38"/>
        <v>0</v>
      </c>
      <c r="AJ66" s="29">
        <f t="shared" si="39"/>
        <v>0</v>
      </c>
      <c r="AK66" s="145">
        <f t="shared" si="40"/>
        <v>0</v>
      </c>
      <c r="AL66" s="110">
        <f t="shared" si="41"/>
        <v>345.06348114455955</v>
      </c>
      <c r="AM66" s="149">
        <f t="shared" si="42"/>
        <v>345.06348114455955</v>
      </c>
      <c r="AN66" s="114">
        <v>0</v>
      </c>
      <c r="AO66" s="116">
        <f t="shared" si="43"/>
        <v>0</v>
      </c>
      <c r="AP66" s="152">
        <f t="shared" si="44"/>
        <v>345.06348114455955</v>
      </c>
      <c r="AQ66" s="115">
        <f t="shared" si="45"/>
        <v>0</v>
      </c>
      <c r="AR66" s="112">
        <f t="shared" si="46"/>
        <v>345.06348114455955</v>
      </c>
    </row>
    <row r="67" spans="1:44">
      <c r="A67" s="37" t="s">
        <v>128</v>
      </c>
      <c r="B67" s="2" t="s">
        <v>145</v>
      </c>
      <c r="C67" s="3" t="str">
        <f t="shared" si="26"/>
        <v>xxC613</v>
      </c>
      <c r="D67" s="2">
        <v>1</v>
      </c>
      <c r="E67" s="2">
        <v>0</v>
      </c>
      <c r="F67" s="41" t="s">
        <v>146</v>
      </c>
      <c r="G67" s="52">
        <v>1743.5384054778776</v>
      </c>
      <c r="H67" s="132">
        <v>0</v>
      </c>
      <c r="I67" s="179">
        <v>0</v>
      </c>
      <c r="J67" s="172">
        <v>0</v>
      </c>
      <c r="K67" s="173">
        <v>0</v>
      </c>
      <c r="L67" s="171">
        <f t="shared" si="27"/>
        <v>0</v>
      </c>
      <c r="M67" s="161">
        <v>0</v>
      </c>
      <c r="N67" s="162">
        <v>0</v>
      </c>
      <c r="O67" s="128">
        <f t="shared" si="28"/>
        <v>0</v>
      </c>
      <c r="P67" s="5">
        <f t="shared" si="49"/>
        <v>0</v>
      </c>
      <c r="Q67" s="5">
        <f t="shared" si="49"/>
        <v>0</v>
      </c>
      <c r="R67" s="5">
        <f t="shared" si="49"/>
        <v>0</v>
      </c>
      <c r="S67" s="5">
        <f t="shared" si="49"/>
        <v>0</v>
      </c>
      <c r="T67" s="5">
        <f t="shared" si="49"/>
        <v>0</v>
      </c>
      <c r="U67" s="7">
        <f t="shared" si="29"/>
        <v>0</v>
      </c>
      <c r="V67" s="106">
        <f t="shared" si="30"/>
        <v>0</v>
      </c>
      <c r="W67" s="29">
        <f t="shared" si="31"/>
        <v>0</v>
      </c>
      <c r="X67" s="64"/>
      <c r="Y67" s="181" t="str">
        <f t="shared" si="22"/>
        <v/>
      </c>
      <c r="Z67" s="133"/>
      <c r="AA67" s="78">
        <f t="shared" si="32"/>
        <v>0</v>
      </c>
      <c r="AB67" s="57" t="str">
        <f t="shared" si="33"/>
        <v/>
      </c>
      <c r="AC67" s="29">
        <f t="shared" si="34"/>
        <v>0</v>
      </c>
      <c r="AD67" s="47">
        <v>0</v>
      </c>
      <c r="AE67" s="28">
        <v>0</v>
      </c>
      <c r="AF67" s="60">
        <f t="shared" si="35"/>
        <v>0</v>
      </c>
      <c r="AG67" s="61">
        <f t="shared" si="36"/>
        <v>0</v>
      </c>
      <c r="AH67" s="82">
        <f t="shared" si="37"/>
        <v>1</v>
      </c>
      <c r="AI67" s="82">
        <f t="shared" si="38"/>
        <v>0</v>
      </c>
      <c r="AJ67" s="29">
        <f t="shared" si="39"/>
        <v>0</v>
      </c>
      <c r="AK67" s="145">
        <f t="shared" si="40"/>
        <v>0</v>
      </c>
      <c r="AL67" s="110">
        <f t="shared" si="41"/>
        <v>1743.5384054778776</v>
      </c>
      <c r="AM67" s="149">
        <f t="shared" si="42"/>
        <v>1743.5384054778776</v>
      </c>
      <c r="AN67" s="114">
        <v>0</v>
      </c>
      <c r="AO67" s="116">
        <f t="shared" si="43"/>
        <v>0</v>
      </c>
      <c r="AP67" s="152">
        <f t="shared" si="44"/>
        <v>1743.5384054778776</v>
      </c>
      <c r="AQ67" s="115">
        <f t="shared" si="45"/>
        <v>0</v>
      </c>
      <c r="AR67" s="112">
        <f t="shared" si="46"/>
        <v>1743.5384054778776</v>
      </c>
    </row>
    <row r="68" spans="1:44">
      <c r="A68" s="37" t="s">
        <v>128</v>
      </c>
      <c r="B68" s="2" t="s">
        <v>147</v>
      </c>
      <c r="C68" s="3" t="str">
        <f t="shared" si="26"/>
        <v>xxH199</v>
      </c>
      <c r="D68" s="2">
        <v>1</v>
      </c>
      <c r="E68" s="2">
        <v>0</v>
      </c>
      <c r="F68" s="41" t="s">
        <v>148</v>
      </c>
      <c r="G68" s="52">
        <v>680.33105490105083</v>
      </c>
      <c r="H68" s="132">
        <v>0</v>
      </c>
      <c r="I68" s="179">
        <v>0</v>
      </c>
      <c r="J68" s="172">
        <v>0</v>
      </c>
      <c r="K68" s="173">
        <v>0</v>
      </c>
      <c r="L68" s="171">
        <f t="shared" si="27"/>
        <v>0</v>
      </c>
      <c r="M68" s="161">
        <v>0</v>
      </c>
      <c r="N68" s="162">
        <v>0</v>
      </c>
      <c r="O68" s="128">
        <f t="shared" si="28"/>
        <v>0</v>
      </c>
      <c r="P68" s="5">
        <f t="shared" si="49"/>
        <v>0</v>
      </c>
      <c r="Q68" s="5">
        <f t="shared" si="49"/>
        <v>0</v>
      </c>
      <c r="R68" s="5">
        <f t="shared" si="49"/>
        <v>0</v>
      </c>
      <c r="S68" s="5">
        <f t="shared" si="49"/>
        <v>0</v>
      </c>
      <c r="T68" s="5">
        <f t="shared" si="49"/>
        <v>0</v>
      </c>
      <c r="U68" s="7">
        <f t="shared" si="29"/>
        <v>0</v>
      </c>
      <c r="V68" s="106">
        <f t="shared" si="30"/>
        <v>0</v>
      </c>
      <c r="W68" s="29">
        <f t="shared" si="31"/>
        <v>0</v>
      </c>
      <c r="X68" s="64"/>
      <c r="Y68" s="181" t="str">
        <f t="shared" si="22"/>
        <v/>
      </c>
      <c r="Z68" s="133"/>
      <c r="AA68" s="78">
        <f t="shared" si="32"/>
        <v>0</v>
      </c>
      <c r="AB68" s="57" t="str">
        <f t="shared" si="33"/>
        <v/>
      </c>
      <c r="AC68" s="29">
        <f t="shared" si="34"/>
        <v>0</v>
      </c>
      <c r="AD68" s="47">
        <v>0.91807999999991807</v>
      </c>
      <c r="AE68" s="28">
        <v>0</v>
      </c>
      <c r="AF68" s="60">
        <f t="shared" si="35"/>
        <v>0</v>
      </c>
      <c r="AG68" s="61">
        <f t="shared" si="36"/>
        <v>0.18361599999998363</v>
      </c>
      <c r="AH68" s="82">
        <f t="shared" si="37"/>
        <v>1</v>
      </c>
      <c r="AI68" s="82">
        <f t="shared" si="38"/>
        <v>0</v>
      </c>
      <c r="AJ68" s="29">
        <f t="shared" si="39"/>
        <v>0</v>
      </c>
      <c r="AK68" s="145">
        <f t="shared" si="40"/>
        <v>0</v>
      </c>
      <c r="AL68" s="110">
        <f t="shared" si="41"/>
        <v>680.33105490105083</v>
      </c>
      <c r="AM68" s="149">
        <f t="shared" si="42"/>
        <v>680.33105490105083</v>
      </c>
      <c r="AN68" s="114">
        <v>0</v>
      </c>
      <c r="AO68" s="116">
        <f t="shared" si="43"/>
        <v>0</v>
      </c>
      <c r="AP68" s="152">
        <f t="shared" si="44"/>
        <v>680.33105490105083</v>
      </c>
      <c r="AQ68" s="115">
        <f t="shared" si="45"/>
        <v>0</v>
      </c>
      <c r="AR68" s="112">
        <f t="shared" si="46"/>
        <v>680.33105490105083</v>
      </c>
    </row>
    <row r="69" spans="1:44">
      <c r="A69" s="37" t="s">
        <v>128</v>
      </c>
      <c r="B69" s="2" t="s">
        <v>149</v>
      </c>
      <c r="C69" s="3" t="str">
        <f t="shared" ref="C69:C100" si="50">CONCATENATE("xx",B69)</f>
        <v>xxK560</v>
      </c>
      <c r="D69" s="2">
        <v>0</v>
      </c>
      <c r="E69" s="2">
        <v>0</v>
      </c>
      <c r="F69" s="41" t="s">
        <v>150</v>
      </c>
      <c r="G69" s="52">
        <v>0</v>
      </c>
      <c r="H69" s="132">
        <v>15527.772202589718</v>
      </c>
      <c r="I69" s="179">
        <v>17787.418020000001</v>
      </c>
      <c r="J69" s="169">
        <v>8458.36</v>
      </c>
      <c r="K69" s="170">
        <v>7876.2</v>
      </c>
      <c r="L69" s="171">
        <f t="shared" ref="L69:L100" si="51">+IF(J69&lt;&gt;0,K69/J69-1,0)</f>
        <v>-6.8826581039350465E-2</v>
      </c>
      <c r="M69" s="159">
        <v>17872.04</v>
      </c>
      <c r="N69" s="160">
        <v>13431.410575116133</v>
      </c>
      <c r="O69" s="128">
        <f t="shared" ref="O69:O100" si="52">+IF(M69&lt;&gt;0,N69/M69-1,0)</f>
        <v>-0.24846796587764286</v>
      </c>
      <c r="P69" s="5">
        <f t="shared" si="49"/>
        <v>0</v>
      </c>
      <c r="Q69" s="5">
        <f t="shared" si="49"/>
        <v>0</v>
      </c>
      <c r="R69" s="5">
        <f t="shared" si="49"/>
        <v>0</v>
      </c>
      <c r="S69" s="5">
        <f t="shared" si="49"/>
        <v>711.49672080000005</v>
      </c>
      <c r="T69" s="5">
        <f t="shared" si="49"/>
        <v>0</v>
      </c>
      <c r="U69" s="7">
        <f t="shared" ref="U69:U100" si="53">+SUM(P69:T69)</f>
        <v>711.49672080000005</v>
      </c>
      <c r="V69" s="106">
        <f t="shared" ref="V69:V100" si="54">+U69/$U$146</f>
        <v>1.4961951332033633E-2</v>
      </c>
      <c r="W69" s="29">
        <f t="shared" ref="W69:W100" si="55">+V69*W$3</f>
        <v>711.49672080000005</v>
      </c>
      <c r="X69" s="64"/>
      <c r="Y69" s="181" t="str">
        <f t="shared" si="22"/>
        <v/>
      </c>
      <c r="Z69" s="133"/>
      <c r="AA69" s="78">
        <f t="shared" ref="AA69:AA100" si="56">+IF($Z69&gt;1.02,$Y69,0)</f>
        <v>0</v>
      </c>
      <c r="AB69" s="57" t="str">
        <f t="shared" ref="AB69:AB100" si="57">+IF(X69&lt;&gt;"",AA69/$AA$146,"")</f>
        <v/>
      </c>
      <c r="AC69" s="29">
        <f t="shared" ref="AC69:AC100" si="58">+IF(X69&lt;&gt;"",AB69*$AC$3,0)</f>
        <v>0</v>
      </c>
      <c r="AD69" s="47">
        <v>1700.82872</v>
      </c>
      <c r="AE69" s="28">
        <v>269.71713999999997</v>
      </c>
      <c r="AF69" s="60">
        <f t="shared" ref="AF69:AF100" si="59">+IF(AD69&lt;&gt;0,AE69/AD69,0)</f>
        <v>0.15857983630473971</v>
      </c>
      <c r="AG69" s="61">
        <f t="shared" ref="AG69:AG100" si="60">$AG$3*AD69</f>
        <v>340.16574400000002</v>
      </c>
      <c r="AH69" s="82">
        <f t="shared" ref="AH69:AH100" si="61">IF(AD69&lt;100,1,0)</f>
        <v>0</v>
      </c>
      <c r="AI69" s="82">
        <f t="shared" ref="AI69:AI100" si="62">IF(AF69&lt;$AI$3,"1",0)</f>
        <v>0</v>
      </c>
      <c r="AJ69" s="29">
        <f t="shared" ref="AJ69:AJ100" si="63">IF((AH69+AI69)&gt;0,0,AG69)</f>
        <v>340.16574400000002</v>
      </c>
      <c r="AK69" s="145">
        <f t="shared" ref="AK69:AK100" si="64">+H69+W69+AC69</f>
        <v>16239.268923389718</v>
      </c>
      <c r="AL69" s="110">
        <f t="shared" ref="AL69:AL100" si="65">+G69+AJ69</f>
        <v>340.16574400000002</v>
      </c>
      <c r="AM69" s="149">
        <f t="shared" ref="AM69:AM100" si="66">AK69+AL69</f>
        <v>16579.43466738972</v>
      </c>
      <c r="AN69" s="114">
        <v>0</v>
      </c>
      <c r="AO69" s="116">
        <f t="shared" ref="AO69:AO100" si="67">+AN69+H69</f>
        <v>15527.772202589718</v>
      </c>
      <c r="AP69" s="152">
        <f t="shared" ref="AP69:AP100" si="68">+AO69+G69</f>
        <v>15527.772202589718</v>
      </c>
      <c r="AQ69" s="115">
        <f t="shared" ref="AQ69:AQ100" si="69">IF((AM69-AP69)&lt;0,AM69-AP69,0)</f>
        <v>0</v>
      </c>
      <c r="AR69" s="112">
        <f t="shared" ref="AR69:AR100" si="70">+AM69+(AQ69*-1)</f>
        <v>16579.43466738972</v>
      </c>
    </row>
    <row r="70" spans="1:44">
      <c r="A70" s="37" t="s">
        <v>151</v>
      </c>
      <c r="B70" s="2" t="s">
        <v>152</v>
      </c>
      <c r="C70" s="3" t="str">
        <f t="shared" si="50"/>
        <v>xx2137</v>
      </c>
      <c r="D70" s="2">
        <v>0</v>
      </c>
      <c r="E70" s="2">
        <v>0</v>
      </c>
      <c r="F70" s="41" t="s">
        <v>153</v>
      </c>
      <c r="G70" s="52">
        <v>0</v>
      </c>
      <c r="H70" s="132">
        <v>34829.941093324327</v>
      </c>
      <c r="I70" s="179">
        <v>38650.350879999998</v>
      </c>
      <c r="J70" s="169">
        <v>18017.78</v>
      </c>
      <c r="K70" s="170">
        <v>19507.36</v>
      </c>
      <c r="L70" s="171">
        <f t="shared" si="51"/>
        <v>8.267278210745177E-2</v>
      </c>
      <c r="M70" s="159">
        <v>41606</v>
      </c>
      <c r="N70" s="160">
        <v>42914.796606132899</v>
      </c>
      <c r="O70" s="128">
        <f t="shared" si="52"/>
        <v>3.1456919822451024E-2</v>
      </c>
      <c r="P70" s="5">
        <f t="shared" si="49"/>
        <v>0</v>
      </c>
      <c r="Q70" s="5">
        <f t="shared" si="49"/>
        <v>0</v>
      </c>
      <c r="R70" s="5">
        <f t="shared" si="49"/>
        <v>0</v>
      </c>
      <c r="S70" s="5">
        <f t="shared" si="49"/>
        <v>0</v>
      </c>
      <c r="T70" s="5">
        <f t="shared" si="49"/>
        <v>0</v>
      </c>
      <c r="U70" s="7">
        <f t="shared" si="53"/>
        <v>0</v>
      </c>
      <c r="V70" s="106">
        <f t="shared" si="54"/>
        <v>0</v>
      </c>
      <c r="W70" s="29">
        <f t="shared" si="55"/>
        <v>0</v>
      </c>
      <c r="X70" s="64" t="s">
        <v>918</v>
      </c>
      <c r="Y70" s="181">
        <f t="shared" ref="Y70:Y133" si="71">+IF(X70&lt;&gt;"",I70,"")</f>
        <v>38650.350879999998</v>
      </c>
      <c r="Z70" s="133">
        <f>I70/H70</f>
        <v>1.109687517886957</v>
      </c>
      <c r="AA70" s="78">
        <f t="shared" si="56"/>
        <v>38650.350879999998</v>
      </c>
      <c r="AB70" s="57">
        <f t="shared" si="57"/>
        <v>2.7776142001047457E-2</v>
      </c>
      <c r="AC70" s="29">
        <f t="shared" si="58"/>
        <v>1027.717254038756</v>
      </c>
      <c r="AD70" s="47">
        <v>2034.8613499999999</v>
      </c>
      <c r="AE70" s="28">
        <v>467.39028999999999</v>
      </c>
      <c r="AF70" s="60">
        <f t="shared" si="59"/>
        <v>0.22969146767665521</v>
      </c>
      <c r="AG70" s="61">
        <f t="shared" si="60"/>
        <v>406.97226999999998</v>
      </c>
      <c r="AH70" s="82">
        <f t="shared" si="61"/>
        <v>0</v>
      </c>
      <c r="AI70" s="82">
        <f t="shared" si="62"/>
        <v>0</v>
      </c>
      <c r="AJ70" s="29">
        <f t="shared" si="63"/>
        <v>406.97226999999998</v>
      </c>
      <c r="AK70" s="145">
        <f t="shared" si="64"/>
        <v>35857.658347363082</v>
      </c>
      <c r="AL70" s="110">
        <f t="shared" si="65"/>
        <v>406.97226999999998</v>
      </c>
      <c r="AM70" s="149">
        <f t="shared" si="66"/>
        <v>36264.63061736308</v>
      </c>
      <c r="AN70" s="114">
        <v>2172</v>
      </c>
      <c r="AO70" s="116">
        <f t="shared" si="67"/>
        <v>37001.941093324327</v>
      </c>
      <c r="AP70" s="152">
        <f t="shared" si="68"/>
        <v>37001.941093324327</v>
      </c>
      <c r="AQ70" s="115">
        <f t="shared" si="69"/>
        <v>-737.31047596124699</v>
      </c>
      <c r="AR70" s="112">
        <f t="shared" si="70"/>
        <v>37001.941093324327</v>
      </c>
    </row>
    <row r="71" spans="1:44">
      <c r="A71" s="37" t="s">
        <v>151</v>
      </c>
      <c r="B71" s="2" t="s">
        <v>154</v>
      </c>
      <c r="C71" s="3" t="str">
        <f t="shared" si="50"/>
        <v>xx2146</v>
      </c>
      <c r="D71" s="2">
        <v>0</v>
      </c>
      <c r="E71" s="2">
        <v>0</v>
      </c>
      <c r="F71" s="41" t="s">
        <v>155</v>
      </c>
      <c r="G71" s="52">
        <v>0</v>
      </c>
      <c r="H71" s="132">
        <v>4823.9868237590163</v>
      </c>
      <c r="I71" s="179">
        <v>5570.6350299999995</v>
      </c>
      <c r="J71" s="169">
        <v>3133.71</v>
      </c>
      <c r="K71" s="170">
        <v>2440.61</v>
      </c>
      <c r="L71" s="171">
        <f t="shared" si="51"/>
        <v>-0.22117553953620461</v>
      </c>
      <c r="M71" s="159">
        <v>6746.45</v>
      </c>
      <c r="N71" s="160">
        <v>5627.8435785137908</v>
      </c>
      <c r="O71" s="128">
        <f t="shared" si="52"/>
        <v>-0.16580667187724052</v>
      </c>
      <c r="P71" s="5">
        <f t="shared" si="49"/>
        <v>0</v>
      </c>
      <c r="Q71" s="5">
        <f t="shared" si="49"/>
        <v>0</v>
      </c>
      <c r="R71" s="5">
        <f t="shared" si="49"/>
        <v>0</v>
      </c>
      <c r="S71" s="5">
        <f t="shared" si="49"/>
        <v>222.82540119999999</v>
      </c>
      <c r="T71" s="5">
        <f t="shared" si="49"/>
        <v>0</v>
      </c>
      <c r="U71" s="7">
        <f t="shared" si="53"/>
        <v>222.82540119999999</v>
      </c>
      <c r="V71" s="106">
        <f t="shared" si="54"/>
        <v>4.6857599070121644E-3</v>
      </c>
      <c r="W71" s="29">
        <f t="shared" si="55"/>
        <v>222.82540119999996</v>
      </c>
      <c r="X71" s="64"/>
      <c r="Y71" s="181" t="str">
        <f t="shared" si="71"/>
        <v/>
      </c>
      <c r="Z71" s="133"/>
      <c r="AA71" s="78">
        <f t="shared" si="56"/>
        <v>0</v>
      </c>
      <c r="AB71" s="57" t="str">
        <f t="shared" si="57"/>
        <v/>
      </c>
      <c r="AC71" s="29">
        <f t="shared" si="58"/>
        <v>0</v>
      </c>
      <c r="AD71" s="47">
        <v>214.53868</v>
      </c>
      <c r="AE71" s="28">
        <v>52.221939999999996</v>
      </c>
      <c r="AF71" s="60">
        <f t="shared" si="59"/>
        <v>0.2434150335967388</v>
      </c>
      <c r="AG71" s="61">
        <f t="shared" si="60"/>
        <v>42.907736</v>
      </c>
      <c r="AH71" s="82">
        <f t="shared" si="61"/>
        <v>0</v>
      </c>
      <c r="AI71" s="82">
        <f t="shared" si="62"/>
        <v>0</v>
      </c>
      <c r="AJ71" s="29">
        <f t="shared" si="63"/>
        <v>42.907736</v>
      </c>
      <c r="AK71" s="145">
        <f t="shared" si="64"/>
        <v>5046.812224959016</v>
      </c>
      <c r="AL71" s="110">
        <f t="shared" si="65"/>
        <v>42.907736</v>
      </c>
      <c r="AM71" s="149">
        <f t="shared" si="66"/>
        <v>5089.7199609590161</v>
      </c>
      <c r="AN71" s="114">
        <v>267.99944444444441</v>
      </c>
      <c r="AO71" s="116">
        <f t="shared" si="67"/>
        <v>5091.9862682034609</v>
      </c>
      <c r="AP71" s="152">
        <f t="shared" si="68"/>
        <v>5091.9862682034609</v>
      </c>
      <c r="AQ71" s="115">
        <f t="shared" si="69"/>
        <v>-2.2663072444447607</v>
      </c>
      <c r="AR71" s="112">
        <f t="shared" si="70"/>
        <v>5091.9862682034609</v>
      </c>
    </row>
    <row r="72" spans="1:44">
      <c r="A72" s="37" t="s">
        <v>151</v>
      </c>
      <c r="B72" s="2" t="s">
        <v>156</v>
      </c>
      <c r="C72" s="3" t="str">
        <f t="shared" si="50"/>
        <v>xx2162</v>
      </c>
      <c r="D72" s="2">
        <v>0</v>
      </c>
      <c r="E72" s="2">
        <v>0</v>
      </c>
      <c r="F72" s="41" t="s">
        <v>157</v>
      </c>
      <c r="G72" s="52">
        <v>0</v>
      </c>
      <c r="H72" s="132">
        <v>10626.457016720675</v>
      </c>
      <c r="I72" s="179">
        <v>11977.428010000001</v>
      </c>
      <c r="J72" s="169">
        <v>5444.38</v>
      </c>
      <c r="K72" s="170">
        <v>5532.72</v>
      </c>
      <c r="L72" s="171">
        <f t="shared" si="51"/>
        <v>1.6225906347463015E-2</v>
      </c>
      <c r="M72" s="159">
        <v>11859.8</v>
      </c>
      <c r="N72" s="160">
        <v>11749.802467375861</v>
      </c>
      <c r="O72" s="128">
        <f t="shared" si="52"/>
        <v>-9.2748218877332089E-3</v>
      </c>
      <c r="P72" s="5">
        <f t="shared" si="49"/>
        <v>119.77428010000001</v>
      </c>
      <c r="Q72" s="5">
        <f t="shared" si="49"/>
        <v>0</v>
      </c>
      <c r="R72" s="5">
        <f t="shared" si="49"/>
        <v>0</v>
      </c>
      <c r="S72" s="5">
        <f t="shared" si="49"/>
        <v>0</v>
      </c>
      <c r="T72" s="5">
        <f t="shared" si="49"/>
        <v>0</v>
      </c>
      <c r="U72" s="7">
        <f t="shared" si="53"/>
        <v>119.77428010000001</v>
      </c>
      <c r="V72" s="106">
        <f t="shared" si="54"/>
        <v>2.518714278360402E-3</v>
      </c>
      <c r="W72" s="29">
        <f t="shared" si="55"/>
        <v>119.77428010000001</v>
      </c>
      <c r="X72" s="64"/>
      <c r="Y72" s="181" t="str">
        <f t="shared" si="71"/>
        <v/>
      </c>
      <c r="Z72" s="133"/>
      <c r="AA72" s="78">
        <f t="shared" si="56"/>
        <v>0</v>
      </c>
      <c r="AB72" s="57" t="str">
        <f t="shared" si="57"/>
        <v/>
      </c>
      <c r="AC72" s="29">
        <f t="shared" si="58"/>
        <v>0</v>
      </c>
      <c r="AD72" s="47">
        <v>998.77943000000005</v>
      </c>
      <c r="AE72" s="28">
        <v>197.20126999999999</v>
      </c>
      <c r="AF72" s="60">
        <f t="shared" si="59"/>
        <v>0.19744226210185364</v>
      </c>
      <c r="AG72" s="61">
        <f t="shared" si="60"/>
        <v>199.75588600000003</v>
      </c>
      <c r="AH72" s="82">
        <f t="shared" si="61"/>
        <v>0</v>
      </c>
      <c r="AI72" s="82">
        <f t="shared" si="62"/>
        <v>0</v>
      </c>
      <c r="AJ72" s="29">
        <f t="shared" si="63"/>
        <v>199.75588600000003</v>
      </c>
      <c r="AK72" s="145">
        <f t="shared" si="64"/>
        <v>10746.231296820675</v>
      </c>
      <c r="AL72" s="110">
        <f t="shared" si="65"/>
        <v>199.75588600000003</v>
      </c>
      <c r="AM72" s="149">
        <f t="shared" si="66"/>
        <v>10945.987182820676</v>
      </c>
      <c r="AN72" s="114">
        <v>227</v>
      </c>
      <c r="AO72" s="116">
        <f t="shared" si="67"/>
        <v>10853.457016720675</v>
      </c>
      <c r="AP72" s="152">
        <f t="shared" si="68"/>
        <v>10853.457016720675</v>
      </c>
      <c r="AQ72" s="115">
        <f t="shared" si="69"/>
        <v>0</v>
      </c>
      <c r="AR72" s="112">
        <f t="shared" si="70"/>
        <v>10945.987182820676</v>
      </c>
    </row>
    <row r="73" spans="1:44">
      <c r="A73" s="37" t="s">
        <v>151</v>
      </c>
      <c r="B73" s="2" t="s">
        <v>158</v>
      </c>
      <c r="C73" s="3" t="str">
        <f t="shared" si="50"/>
        <v>xxH275</v>
      </c>
      <c r="D73" s="2">
        <v>0</v>
      </c>
      <c r="E73" s="2">
        <v>0</v>
      </c>
      <c r="F73" s="41" t="s">
        <v>159</v>
      </c>
      <c r="G73" s="52">
        <v>0</v>
      </c>
      <c r="H73" s="132">
        <v>5350.7778435514929</v>
      </c>
      <c r="I73" s="179">
        <v>4919.2888800000001</v>
      </c>
      <c r="J73" s="169">
        <v>2067.77</v>
      </c>
      <c r="K73" s="170">
        <v>2124.4499999999998</v>
      </c>
      <c r="L73" s="171">
        <f t="shared" si="51"/>
        <v>2.7411172422464603E-2</v>
      </c>
      <c r="M73" s="159">
        <v>3822.79</v>
      </c>
      <c r="N73" s="160">
        <v>4513.0279284634071</v>
      </c>
      <c r="O73" s="128">
        <f t="shared" si="52"/>
        <v>0.18055868317731472</v>
      </c>
      <c r="P73" s="5">
        <f t="shared" si="49"/>
        <v>0</v>
      </c>
      <c r="Q73" s="5">
        <f t="shared" si="49"/>
        <v>0</v>
      </c>
      <c r="R73" s="5">
        <f t="shared" si="49"/>
        <v>0</v>
      </c>
      <c r="S73" s="5">
        <f t="shared" si="49"/>
        <v>0</v>
      </c>
      <c r="T73" s="5">
        <f t="shared" si="49"/>
        <v>0</v>
      </c>
      <c r="U73" s="7">
        <f t="shared" si="53"/>
        <v>0</v>
      </c>
      <c r="V73" s="106">
        <f t="shared" si="54"/>
        <v>0</v>
      </c>
      <c r="W73" s="29">
        <f t="shared" si="55"/>
        <v>0</v>
      </c>
      <c r="X73" s="64"/>
      <c r="Y73" s="181" t="str">
        <f t="shared" si="71"/>
        <v/>
      </c>
      <c r="Z73" s="133"/>
      <c r="AA73" s="78">
        <f t="shared" si="56"/>
        <v>0</v>
      </c>
      <c r="AB73" s="57" t="str">
        <f t="shared" si="57"/>
        <v/>
      </c>
      <c r="AC73" s="29">
        <f t="shared" si="58"/>
        <v>0</v>
      </c>
      <c r="AD73" s="47">
        <v>0</v>
      </c>
      <c r="AE73" s="28">
        <v>0</v>
      </c>
      <c r="AF73" s="60">
        <f t="shared" si="59"/>
        <v>0</v>
      </c>
      <c r="AG73" s="61">
        <f t="shared" si="60"/>
        <v>0</v>
      </c>
      <c r="AH73" s="82">
        <f t="shared" si="61"/>
        <v>1</v>
      </c>
      <c r="AI73" s="82">
        <f t="shared" si="62"/>
        <v>0</v>
      </c>
      <c r="AJ73" s="29">
        <f t="shared" si="63"/>
        <v>0</v>
      </c>
      <c r="AK73" s="145">
        <f t="shared" si="64"/>
        <v>5350.7778435514929</v>
      </c>
      <c r="AL73" s="110">
        <f t="shared" si="65"/>
        <v>0</v>
      </c>
      <c r="AM73" s="149">
        <f t="shared" si="66"/>
        <v>5350.7778435514929</v>
      </c>
      <c r="AN73" s="114">
        <v>0</v>
      </c>
      <c r="AO73" s="116">
        <f t="shared" si="67"/>
        <v>5350.7778435514929</v>
      </c>
      <c r="AP73" s="152">
        <f t="shared" si="68"/>
        <v>5350.7778435514929</v>
      </c>
      <c r="AQ73" s="115">
        <f t="shared" si="69"/>
        <v>0</v>
      </c>
      <c r="AR73" s="112">
        <f t="shared" si="70"/>
        <v>5350.7778435514929</v>
      </c>
    </row>
    <row r="74" spans="1:44">
      <c r="A74" s="37" t="s">
        <v>151</v>
      </c>
      <c r="B74" s="2" t="s">
        <v>160</v>
      </c>
      <c r="C74" s="3" t="str">
        <f t="shared" si="50"/>
        <v>xxK795</v>
      </c>
      <c r="D74" s="2">
        <v>0</v>
      </c>
      <c r="E74" s="2">
        <v>0</v>
      </c>
      <c r="F74" s="41" t="s">
        <v>161</v>
      </c>
      <c r="G74" s="52">
        <v>0</v>
      </c>
      <c r="H74" s="132">
        <v>5238.7662551774165</v>
      </c>
      <c r="I74" s="179">
        <v>5687.1516099999999</v>
      </c>
      <c r="J74" s="169">
        <v>4000.89</v>
      </c>
      <c r="K74" s="170">
        <v>2766.75</v>
      </c>
      <c r="L74" s="171">
        <f t="shared" si="51"/>
        <v>-0.30846636623351298</v>
      </c>
      <c r="M74" s="159">
        <v>9218.65</v>
      </c>
      <c r="N74" s="160">
        <v>6069.6754894948726</v>
      </c>
      <c r="O74" s="128">
        <f t="shared" si="52"/>
        <v>-0.3415873810704525</v>
      </c>
      <c r="P74" s="5">
        <f t="shared" si="49"/>
        <v>0</v>
      </c>
      <c r="Q74" s="5">
        <f t="shared" si="49"/>
        <v>0</v>
      </c>
      <c r="R74" s="5">
        <f t="shared" si="49"/>
        <v>0</v>
      </c>
      <c r="S74" s="5">
        <f t="shared" si="49"/>
        <v>0</v>
      </c>
      <c r="T74" s="5">
        <f t="shared" si="49"/>
        <v>284.35758049999998</v>
      </c>
      <c r="U74" s="7">
        <f t="shared" si="53"/>
        <v>284.35758049999998</v>
      </c>
      <c r="V74" s="106">
        <f t="shared" si="54"/>
        <v>5.9797103148304985E-3</v>
      </c>
      <c r="W74" s="29">
        <f t="shared" si="55"/>
        <v>284.35758049999998</v>
      </c>
      <c r="X74" s="64"/>
      <c r="Y74" s="181" t="str">
        <f t="shared" si="71"/>
        <v/>
      </c>
      <c r="Z74" s="133"/>
      <c r="AA74" s="78">
        <f t="shared" si="56"/>
        <v>0</v>
      </c>
      <c r="AB74" s="57" t="str">
        <f t="shared" si="57"/>
        <v/>
      </c>
      <c r="AC74" s="29">
        <f t="shared" si="58"/>
        <v>0</v>
      </c>
      <c r="AD74" s="47">
        <v>165.07131000000001</v>
      </c>
      <c r="AE74" s="28">
        <v>0.39613999999999999</v>
      </c>
      <c r="AF74" s="60">
        <f t="shared" si="59"/>
        <v>2.3998113300245814E-3</v>
      </c>
      <c r="AG74" s="61">
        <f t="shared" si="60"/>
        <v>33.014262000000002</v>
      </c>
      <c r="AH74" s="82">
        <f t="shared" si="61"/>
        <v>0</v>
      </c>
      <c r="AI74" s="82">
        <f t="shared" si="62"/>
        <v>0</v>
      </c>
      <c r="AJ74" s="29">
        <f t="shared" si="63"/>
        <v>33.014262000000002</v>
      </c>
      <c r="AK74" s="145">
        <f t="shared" si="64"/>
        <v>5523.1238356774165</v>
      </c>
      <c r="AL74" s="110">
        <f t="shared" si="65"/>
        <v>33.014262000000002</v>
      </c>
      <c r="AM74" s="149">
        <f t="shared" si="66"/>
        <v>5556.1380976774162</v>
      </c>
      <c r="AN74" s="114">
        <v>0</v>
      </c>
      <c r="AO74" s="116">
        <f t="shared" si="67"/>
        <v>5238.7662551774165</v>
      </c>
      <c r="AP74" s="152">
        <f t="shared" si="68"/>
        <v>5238.7662551774165</v>
      </c>
      <c r="AQ74" s="115">
        <f t="shared" si="69"/>
        <v>0</v>
      </c>
      <c r="AR74" s="112">
        <f t="shared" si="70"/>
        <v>5556.1380976774162</v>
      </c>
    </row>
    <row r="75" spans="1:44">
      <c r="A75" s="37" t="s">
        <v>162</v>
      </c>
      <c r="B75" s="3" t="s">
        <v>169</v>
      </c>
      <c r="C75" s="3" t="str">
        <f t="shared" si="50"/>
        <v>xx2230</v>
      </c>
      <c r="D75" s="2">
        <v>0</v>
      </c>
      <c r="E75" s="2">
        <v>0</v>
      </c>
      <c r="F75" s="41" t="s">
        <v>170</v>
      </c>
      <c r="G75" s="52">
        <v>0</v>
      </c>
      <c r="H75" s="132">
        <v>13640.84168602116</v>
      </c>
      <c r="I75" s="179">
        <v>14979.951709999999</v>
      </c>
      <c r="J75" s="169">
        <v>8497.9500000000007</v>
      </c>
      <c r="K75" s="170">
        <v>7244.8</v>
      </c>
      <c r="L75" s="171">
        <f t="shared" si="51"/>
        <v>-0.14746497684735738</v>
      </c>
      <c r="M75" s="159">
        <v>18472.330000000002</v>
      </c>
      <c r="N75" s="160">
        <v>15014.013579078939</v>
      </c>
      <c r="O75" s="128">
        <f t="shared" si="52"/>
        <v>-0.18721603722546443</v>
      </c>
      <c r="P75" s="5">
        <f t="shared" ref="P75:T84" si="72">+IF(AND($O75&lt;=P$2,$O75&gt;Q$2),P$3,0)*$I75</f>
        <v>0</v>
      </c>
      <c r="Q75" s="5">
        <f t="shared" si="72"/>
        <v>0</v>
      </c>
      <c r="R75" s="5">
        <f t="shared" si="72"/>
        <v>0</v>
      </c>
      <c r="S75" s="5">
        <f t="shared" si="72"/>
        <v>599.19806840000001</v>
      </c>
      <c r="T75" s="5">
        <f t="shared" si="72"/>
        <v>0</v>
      </c>
      <c r="U75" s="7">
        <f t="shared" si="53"/>
        <v>599.19806840000001</v>
      </c>
      <c r="V75" s="106">
        <f t="shared" si="54"/>
        <v>1.2600440839093407E-2</v>
      </c>
      <c r="W75" s="29">
        <f t="shared" si="55"/>
        <v>599.19806840000001</v>
      </c>
      <c r="X75" s="64"/>
      <c r="Y75" s="181" t="str">
        <f t="shared" si="71"/>
        <v/>
      </c>
      <c r="Z75" s="133"/>
      <c r="AA75" s="78">
        <f t="shared" si="56"/>
        <v>0</v>
      </c>
      <c r="AB75" s="57" t="str">
        <f t="shared" si="57"/>
        <v/>
      </c>
      <c r="AC75" s="29">
        <f t="shared" si="58"/>
        <v>0</v>
      </c>
      <c r="AD75" s="47">
        <v>826.98301000000004</v>
      </c>
      <c r="AE75" s="28">
        <v>0.23418</v>
      </c>
      <c r="AF75" s="60">
        <f t="shared" si="59"/>
        <v>2.8317389495099781E-4</v>
      </c>
      <c r="AG75" s="61">
        <f t="shared" si="60"/>
        <v>165.39660200000003</v>
      </c>
      <c r="AH75" s="82">
        <f t="shared" si="61"/>
        <v>0</v>
      </c>
      <c r="AI75" s="82">
        <f t="shared" si="62"/>
        <v>0</v>
      </c>
      <c r="AJ75" s="29">
        <f t="shared" si="63"/>
        <v>165.39660200000003</v>
      </c>
      <c r="AK75" s="145">
        <f t="shared" si="64"/>
        <v>14240.039754421159</v>
      </c>
      <c r="AL75" s="110">
        <f t="shared" si="65"/>
        <v>165.39660200000003</v>
      </c>
      <c r="AM75" s="149">
        <f t="shared" si="66"/>
        <v>14405.43635642116</v>
      </c>
      <c r="AN75" s="114">
        <v>0</v>
      </c>
      <c r="AO75" s="116">
        <f t="shared" si="67"/>
        <v>13640.84168602116</v>
      </c>
      <c r="AP75" s="152">
        <f t="shared" si="68"/>
        <v>13640.84168602116</v>
      </c>
      <c r="AQ75" s="115">
        <f t="shared" si="69"/>
        <v>0</v>
      </c>
      <c r="AR75" s="112">
        <f t="shared" si="70"/>
        <v>14405.43635642116</v>
      </c>
    </row>
    <row r="76" spans="1:44">
      <c r="A76" s="37" t="s">
        <v>162</v>
      </c>
      <c r="B76" s="2" t="s">
        <v>167</v>
      </c>
      <c r="C76" s="3" t="str">
        <f t="shared" si="50"/>
        <v>xxM289</v>
      </c>
      <c r="D76" s="2">
        <v>0</v>
      </c>
      <c r="E76" s="2">
        <v>0</v>
      </c>
      <c r="F76" s="41" t="s">
        <v>168</v>
      </c>
      <c r="G76" s="52">
        <v>0</v>
      </c>
      <c r="H76" s="132">
        <v>56309.722165783685</v>
      </c>
      <c r="I76" s="179">
        <v>71297.165050000011</v>
      </c>
      <c r="J76" s="169">
        <v>36082.58</v>
      </c>
      <c r="K76" s="170">
        <v>31712.68</v>
      </c>
      <c r="L76" s="171">
        <f t="shared" si="51"/>
        <v>-0.12110830212252011</v>
      </c>
      <c r="M76" s="159">
        <v>77310.080000000002</v>
      </c>
      <c r="N76" s="160">
        <v>68011.156505113177</v>
      </c>
      <c r="O76" s="128">
        <f t="shared" si="52"/>
        <v>-0.12028086757751155</v>
      </c>
      <c r="P76" s="5">
        <f t="shared" si="72"/>
        <v>0</v>
      </c>
      <c r="Q76" s="5">
        <f t="shared" si="72"/>
        <v>0</v>
      </c>
      <c r="R76" s="5">
        <f t="shared" si="72"/>
        <v>2138.9149515000004</v>
      </c>
      <c r="S76" s="5">
        <f t="shared" si="72"/>
        <v>0</v>
      </c>
      <c r="T76" s="5">
        <f t="shared" si="72"/>
        <v>0</v>
      </c>
      <c r="U76" s="7">
        <f t="shared" si="53"/>
        <v>2138.9149515000004</v>
      </c>
      <c r="V76" s="106">
        <f t="shared" si="54"/>
        <v>4.4978902182035298E-2</v>
      </c>
      <c r="W76" s="29">
        <f t="shared" si="55"/>
        <v>2138.9149515000004</v>
      </c>
      <c r="X76" s="64" t="s">
        <v>918</v>
      </c>
      <c r="Y76" s="181">
        <f t="shared" si="71"/>
        <v>71297.165050000011</v>
      </c>
      <c r="Z76" s="133">
        <f>I76/H76</f>
        <v>1.2661608387995806</v>
      </c>
      <c r="AA76" s="78">
        <f t="shared" si="56"/>
        <v>71297.165050000011</v>
      </c>
      <c r="AB76" s="57">
        <f t="shared" si="57"/>
        <v>5.1237831885393693E-2</v>
      </c>
      <c r="AC76" s="29">
        <f t="shared" si="58"/>
        <v>1895.7997797595667</v>
      </c>
      <c r="AD76" s="47">
        <v>4068.7418899999998</v>
      </c>
      <c r="AE76" s="28">
        <v>1469.8490999999999</v>
      </c>
      <c r="AF76" s="60">
        <f t="shared" si="59"/>
        <v>0.36125395508929664</v>
      </c>
      <c r="AG76" s="61">
        <f t="shared" si="60"/>
        <v>813.748378</v>
      </c>
      <c r="AH76" s="82">
        <f t="shared" si="61"/>
        <v>0</v>
      </c>
      <c r="AI76" s="82">
        <f t="shared" si="62"/>
        <v>0</v>
      </c>
      <c r="AJ76" s="29">
        <f t="shared" si="63"/>
        <v>813.748378</v>
      </c>
      <c r="AK76" s="145">
        <f t="shared" si="64"/>
        <v>60344.436897043255</v>
      </c>
      <c r="AL76" s="110">
        <f t="shared" si="65"/>
        <v>813.748378</v>
      </c>
      <c r="AM76" s="149">
        <f t="shared" si="66"/>
        <v>61158.185275043252</v>
      </c>
      <c r="AN76" s="114">
        <v>4760</v>
      </c>
      <c r="AO76" s="116">
        <f t="shared" si="67"/>
        <v>61069.722165783685</v>
      </c>
      <c r="AP76" s="152">
        <f t="shared" si="68"/>
        <v>61069.722165783685</v>
      </c>
      <c r="AQ76" s="115">
        <f t="shared" si="69"/>
        <v>0</v>
      </c>
      <c r="AR76" s="112">
        <f t="shared" si="70"/>
        <v>61158.185275043252</v>
      </c>
    </row>
    <row r="77" spans="1:44">
      <c r="A77" s="37" t="s">
        <v>162</v>
      </c>
      <c r="B77" s="2" t="s">
        <v>163</v>
      </c>
      <c r="C77" s="3" t="str">
        <f t="shared" si="50"/>
        <v>xxM290</v>
      </c>
      <c r="D77" s="2">
        <v>0</v>
      </c>
      <c r="E77" s="2">
        <v>0</v>
      </c>
      <c r="F77" s="41" t="s">
        <v>164</v>
      </c>
      <c r="G77" s="52">
        <v>0</v>
      </c>
      <c r="H77" s="132">
        <v>8778.7708792746471</v>
      </c>
      <c r="I77" s="179">
        <v>9669.7688999999991</v>
      </c>
      <c r="J77" s="169">
        <v>5113.75</v>
      </c>
      <c r="K77" s="170">
        <v>4710.79</v>
      </c>
      <c r="L77" s="171">
        <f t="shared" si="51"/>
        <v>-7.8799315570765138E-2</v>
      </c>
      <c r="M77" s="159">
        <v>11785.38</v>
      </c>
      <c r="N77" s="160">
        <v>10182.899316014073</v>
      </c>
      <c r="O77" s="128">
        <f t="shared" si="52"/>
        <v>-0.13597191469311354</v>
      </c>
      <c r="P77" s="5">
        <f t="shared" si="72"/>
        <v>0</v>
      </c>
      <c r="Q77" s="5">
        <f t="shared" si="72"/>
        <v>0</v>
      </c>
      <c r="R77" s="5">
        <f t="shared" si="72"/>
        <v>290.09306699999996</v>
      </c>
      <c r="S77" s="5">
        <f t="shared" si="72"/>
        <v>0</v>
      </c>
      <c r="T77" s="5">
        <f t="shared" si="72"/>
        <v>0</v>
      </c>
      <c r="U77" s="7">
        <f t="shared" si="53"/>
        <v>290.09306699999996</v>
      </c>
      <c r="V77" s="106">
        <f t="shared" si="54"/>
        <v>6.1003209478381207E-3</v>
      </c>
      <c r="W77" s="29">
        <f t="shared" si="55"/>
        <v>290.09306699999996</v>
      </c>
      <c r="X77" s="64"/>
      <c r="Y77" s="181" t="str">
        <f t="shared" si="71"/>
        <v/>
      </c>
      <c r="Z77" s="133"/>
      <c r="AA77" s="78">
        <f t="shared" si="56"/>
        <v>0</v>
      </c>
      <c r="AB77" s="57" t="str">
        <f t="shared" si="57"/>
        <v/>
      </c>
      <c r="AC77" s="29">
        <f t="shared" si="58"/>
        <v>0</v>
      </c>
      <c r="AD77" s="47">
        <v>358.48637000000002</v>
      </c>
      <c r="AE77" s="28">
        <v>3.6960500000000001</v>
      </c>
      <c r="AF77" s="60">
        <f t="shared" si="59"/>
        <v>1.0310154888176083E-2</v>
      </c>
      <c r="AG77" s="61">
        <f t="shared" si="60"/>
        <v>71.697274000000007</v>
      </c>
      <c r="AH77" s="82">
        <f t="shared" si="61"/>
        <v>0</v>
      </c>
      <c r="AI77" s="82">
        <f t="shared" si="62"/>
        <v>0</v>
      </c>
      <c r="AJ77" s="29">
        <f t="shared" si="63"/>
        <v>71.697274000000007</v>
      </c>
      <c r="AK77" s="145">
        <f t="shared" si="64"/>
        <v>9068.8639462746469</v>
      </c>
      <c r="AL77" s="110">
        <f t="shared" si="65"/>
        <v>71.697274000000007</v>
      </c>
      <c r="AM77" s="149">
        <f t="shared" si="66"/>
        <v>9140.561220274647</v>
      </c>
      <c r="AN77" s="114">
        <v>188</v>
      </c>
      <c r="AO77" s="116">
        <f t="shared" si="67"/>
        <v>8966.7708792746471</v>
      </c>
      <c r="AP77" s="152">
        <f t="shared" si="68"/>
        <v>8966.7708792746471</v>
      </c>
      <c r="AQ77" s="115">
        <f t="shared" si="69"/>
        <v>0</v>
      </c>
      <c r="AR77" s="112">
        <f t="shared" si="70"/>
        <v>9140.561220274647</v>
      </c>
    </row>
    <row r="78" spans="1:44">
      <c r="A78" s="37" t="s">
        <v>162</v>
      </c>
      <c r="B78" s="2" t="s">
        <v>165</v>
      </c>
      <c r="C78" s="3" t="str">
        <f t="shared" si="50"/>
        <v>xxM291</v>
      </c>
      <c r="D78" s="2">
        <v>0</v>
      </c>
      <c r="E78" s="2">
        <v>0</v>
      </c>
      <c r="F78" s="41" t="s">
        <v>166</v>
      </c>
      <c r="G78" s="52">
        <v>0</v>
      </c>
      <c r="H78" s="132">
        <v>4212.3701473940537</v>
      </c>
      <c r="I78" s="179">
        <v>4586.9733300000007</v>
      </c>
      <c r="J78" s="169">
        <v>3224.09</v>
      </c>
      <c r="K78" s="170">
        <v>2495.37</v>
      </c>
      <c r="L78" s="171">
        <f t="shared" si="51"/>
        <v>-0.22602346708683696</v>
      </c>
      <c r="M78" s="159">
        <v>6344.16</v>
      </c>
      <c r="N78" s="160">
        <v>5292.5330770774535</v>
      </c>
      <c r="O78" s="128">
        <f t="shared" si="52"/>
        <v>-0.16576298878378637</v>
      </c>
      <c r="P78" s="5">
        <f t="shared" si="72"/>
        <v>0</v>
      </c>
      <c r="Q78" s="5">
        <f t="shared" si="72"/>
        <v>0</v>
      </c>
      <c r="R78" s="5">
        <f t="shared" si="72"/>
        <v>0</v>
      </c>
      <c r="S78" s="5">
        <f t="shared" si="72"/>
        <v>183.47893320000003</v>
      </c>
      <c r="T78" s="5">
        <f t="shared" si="72"/>
        <v>0</v>
      </c>
      <c r="U78" s="7">
        <f t="shared" si="53"/>
        <v>183.47893320000003</v>
      </c>
      <c r="V78" s="106">
        <f t="shared" si="54"/>
        <v>3.8583492920461681E-3</v>
      </c>
      <c r="W78" s="29">
        <f t="shared" si="55"/>
        <v>183.47893320000003</v>
      </c>
      <c r="X78" s="64" t="s">
        <v>921</v>
      </c>
      <c r="Y78" s="181">
        <f t="shared" si="71"/>
        <v>4586.9733300000007</v>
      </c>
      <c r="Z78" s="133">
        <f>I78/H78</f>
        <v>1.0889293128329884</v>
      </c>
      <c r="AA78" s="78">
        <f t="shared" si="56"/>
        <v>4586.9733300000007</v>
      </c>
      <c r="AB78" s="57">
        <f t="shared" si="57"/>
        <v>3.2964363755627964E-3</v>
      </c>
      <c r="AC78" s="29">
        <f t="shared" si="58"/>
        <v>121.96814589582347</v>
      </c>
      <c r="AD78" s="47">
        <v>0</v>
      </c>
      <c r="AE78" s="28">
        <v>0</v>
      </c>
      <c r="AF78" s="60">
        <f t="shared" si="59"/>
        <v>0</v>
      </c>
      <c r="AG78" s="61">
        <f t="shared" si="60"/>
        <v>0</v>
      </c>
      <c r="AH78" s="82">
        <f t="shared" si="61"/>
        <v>1</v>
      </c>
      <c r="AI78" s="82">
        <f t="shared" si="62"/>
        <v>0</v>
      </c>
      <c r="AJ78" s="29">
        <f t="shared" si="63"/>
        <v>0</v>
      </c>
      <c r="AK78" s="145">
        <f t="shared" si="64"/>
        <v>4517.8172264898776</v>
      </c>
      <c r="AL78" s="110">
        <f t="shared" si="65"/>
        <v>0</v>
      </c>
      <c r="AM78" s="149">
        <f t="shared" si="66"/>
        <v>4517.8172264898776</v>
      </c>
      <c r="AN78" s="114">
        <v>234.02055555555552</v>
      </c>
      <c r="AO78" s="116">
        <f t="shared" si="67"/>
        <v>4446.3907029496095</v>
      </c>
      <c r="AP78" s="152">
        <f t="shared" si="68"/>
        <v>4446.3907029496095</v>
      </c>
      <c r="AQ78" s="115">
        <f t="shared" si="69"/>
        <v>0</v>
      </c>
      <c r="AR78" s="112">
        <f t="shared" si="70"/>
        <v>4517.8172264898776</v>
      </c>
    </row>
    <row r="79" spans="1:44">
      <c r="A79" s="37" t="s">
        <v>162</v>
      </c>
      <c r="B79" s="3" t="s">
        <v>171</v>
      </c>
      <c r="C79" s="3" t="str">
        <f t="shared" si="50"/>
        <v>xxM570</v>
      </c>
      <c r="D79" s="2">
        <v>0</v>
      </c>
      <c r="E79" s="2">
        <v>0</v>
      </c>
      <c r="F79" s="41" t="s">
        <v>172</v>
      </c>
      <c r="G79" s="52">
        <v>0</v>
      </c>
      <c r="H79" s="132">
        <v>10688.960450496174</v>
      </c>
      <c r="I79" s="179">
        <v>11672.85809</v>
      </c>
      <c r="J79" s="169">
        <v>6661.16</v>
      </c>
      <c r="K79" s="170">
        <v>5428.38</v>
      </c>
      <c r="L79" s="171">
        <f t="shared" si="51"/>
        <v>-0.18506986771072897</v>
      </c>
      <c r="M79" s="159">
        <v>14479.59</v>
      </c>
      <c r="N79" s="160">
        <v>11581.206115749261</v>
      </c>
      <c r="O79" s="128">
        <f t="shared" si="52"/>
        <v>-0.20017030069571995</v>
      </c>
      <c r="P79" s="5">
        <f t="shared" si="72"/>
        <v>0</v>
      </c>
      <c r="Q79" s="5">
        <f t="shared" si="72"/>
        <v>0</v>
      </c>
      <c r="R79" s="5">
        <f t="shared" si="72"/>
        <v>0</v>
      </c>
      <c r="S79" s="5">
        <f t="shared" si="72"/>
        <v>466.91432359999999</v>
      </c>
      <c r="T79" s="5">
        <f t="shared" si="72"/>
        <v>0</v>
      </c>
      <c r="U79" s="7">
        <f t="shared" si="53"/>
        <v>466.91432359999999</v>
      </c>
      <c r="V79" s="106">
        <f t="shared" si="54"/>
        <v>9.8186670179978737E-3</v>
      </c>
      <c r="W79" s="29">
        <f t="shared" si="55"/>
        <v>466.91432359999999</v>
      </c>
      <c r="X79" s="64"/>
      <c r="Y79" s="181" t="str">
        <f t="shared" si="71"/>
        <v/>
      </c>
      <c r="Z79" s="133"/>
      <c r="AA79" s="78">
        <f t="shared" si="56"/>
        <v>0</v>
      </c>
      <c r="AB79" s="57" t="str">
        <f t="shared" si="57"/>
        <v/>
      </c>
      <c r="AC79" s="29">
        <f t="shared" si="58"/>
        <v>0</v>
      </c>
      <c r="AD79" s="47">
        <v>509.57812999999999</v>
      </c>
      <c r="AE79" s="28">
        <v>128.30403999999999</v>
      </c>
      <c r="AF79" s="60">
        <f t="shared" si="59"/>
        <v>0.25178482443899231</v>
      </c>
      <c r="AG79" s="61">
        <f t="shared" si="60"/>
        <v>101.915626</v>
      </c>
      <c r="AH79" s="82">
        <f t="shared" si="61"/>
        <v>0</v>
      </c>
      <c r="AI79" s="82">
        <f t="shared" si="62"/>
        <v>0</v>
      </c>
      <c r="AJ79" s="29">
        <f t="shared" si="63"/>
        <v>101.915626</v>
      </c>
      <c r="AK79" s="145">
        <f t="shared" si="64"/>
        <v>11155.874774096173</v>
      </c>
      <c r="AL79" s="110">
        <f t="shared" si="65"/>
        <v>101.915626</v>
      </c>
      <c r="AM79" s="149">
        <f t="shared" si="66"/>
        <v>11257.790400096173</v>
      </c>
      <c r="AN79" s="114">
        <v>0</v>
      </c>
      <c r="AO79" s="116">
        <f t="shared" si="67"/>
        <v>10688.960450496174</v>
      </c>
      <c r="AP79" s="152">
        <f t="shared" si="68"/>
        <v>10688.960450496174</v>
      </c>
      <c r="AQ79" s="115">
        <f t="shared" si="69"/>
        <v>0</v>
      </c>
      <c r="AR79" s="112">
        <f t="shared" si="70"/>
        <v>11257.790400096173</v>
      </c>
    </row>
    <row r="80" spans="1:44">
      <c r="A80" s="37" t="s">
        <v>173</v>
      </c>
      <c r="B80" s="3" t="s">
        <v>174</v>
      </c>
      <c r="C80" s="3" t="str">
        <f t="shared" si="50"/>
        <v>xx2324</v>
      </c>
      <c r="D80" s="2">
        <v>0</v>
      </c>
      <c r="E80" s="2">
        <v>0</v>
      </c>
      <c r="F80" s="41" t="s">
        <v>175</v>
      </c>
      <c r="G80" s="52">
        <v>0</v>
      </c>
      <c r="H80" s="132">
        <v>35805.938075790145</v>
      </c>
      <c r="I80" s="179">
        <v>39479.021200000003</v>
      </c>
      <c r="J80" s="169">
        <v>18587.03</v>
      </c>
      <c r="K80" s="170">
        <v>19420.53</v>
      </c>
      <c r="L80" s="171">
        <f t="shared" si="51"/>
        <v>4.4843097579333469E-2</v>
      </c>
      <c r="M80" s="159">
        <v>39672.99</v>
      </c>
      <c r="N80" s="160">
        <v>41215.790209543935</v>
      </c>
      <c r="O80" s="128">
        <f t="shared" si="52"/>
        <v>3.8887923737130459E-2</v>
      </c>
      <c r="P80" s="5">
        <f t="shared" si="72"/>
        <v>0</v>
      </c>
      <c r="Q80" s="5">
        <f t="shared" si="72"/>
        <v>0</v>
      </c>
      <c r="R80" s="5">
        <f t="shared" si="72"/>
        <v>0</v>
      </c>
      <c r="S80" s="5">
        <f t="shared" si="72"/>
        <v>0</v>
      </c>
      <c r="T80" s="5">
        <f t="shared" si="72"/>
        <v>0</v>
      </c>
      <c r="U80" s="7">
        <f t="shared" si="53"/>
        <v>0</v>
      </c>
      <c r="V80" s="106">
        <f t="shared" si="54"/>
        <v>0</v>
      </c>
      <c r="W80" s="29">
        <f t="shared" si="55"/>
        <v>0</v>
      </c>
      <c r="X80" s="64" t="s">
        <v>918</v>
      </c>
      <c r="Y80" s="181">
        <f t="shared" si="71"/>
        <v>39479.021200000003</v>
      </c>
      <c r="Z80" s="133">
        <f>I80/H80</f>
        <v>1.1025830720154592</v>
      </c>
      <c r="AA80" s="78">
        <f t="shared" si="56"/>
        <v>39479.021200000003</v>
      </c>
      <c r="AB80" s="57">
        <f t="shared" si="57"/>
        <v>2.8371667370321249E-2</v>
      </c>
      <c r="AC80" s="29">
        <f t="shared" si="58"/>
        <v>1049.7516927018862</v>
      </c>
      <c r="AD80" s="47">
        <v>2982.51217</v>
      </c>
      <c r="AE80" s="28">
        <v>776.66360999999995</v>
      </c>
      <c r="AF80" s="60">
        <f t="shared" si="59"/>
        <v>0.26040584773204795</v>
      </c>
      <c r="AG80" s="61">
        <f t="shared" si="60"/>
        <v>596.50243399999999</v>
      </c>
      <c r="AH80" s="82">
        <f t="shared" si="61"/>
        <v>0</v>
      </c>
      <c r="AI80" s="82">
        <f t="shared" si="62"/>
        <v>0</v>
      </c>
      <c r="AJ80" s="29">
        <f t="shared" si="63"/>
        <v>596.50243399999999</v>
      </c>
      <c r="AK80" s="145">
        <f t="shared" si="64"/>
        <v>36855.689768492033</v>
      </c>
      <c r="AL80" s="110">
        <f t="shared" si="65"/>
        <v>596.50243399999999</v>
      </c>
      <c r="AM80" s="149">
        <f t="shared" si="66"/>
        <v>37452.192202492035</v>
      </c>
      <c r="AN80" s="114">
        <v>775</v>
      </c>
      <c r="AO80" s="116">
        <f t="shared" si="67"/>
        <v>36580.938075790145</v>
      </c>
      <c r="AP80" s="152">
        <f t="shared" si="68"/>
        <v>36580.938075790145</v>
      </c>
      <c r="AQ80" s="115">
        <f t="shared" si="69"/>
        <v>0</v>
      </c>
      <c r="AR80" s="112">
        <f t="shared" si="70"/>
        <v>37452.192202492035</v>
      </c>
    </row>
    <row r="81" spans="1:44">
      <c r="A81" s="37" t="s">
        <v>173</v>
      </c>
      <c r="B81" s="3" t="s">
        <v>176</v>
      </c>
      <c r="C81" s="3" t="str">
        <f t="shared" si="50"/>
        <v>xx2378</v>
      </c>
      <c r="D81" s="2">
        <v>0</v>
      </c>
      <c r="E81" s="2">
        <v>0</v>
      </c>
      <c r="F81" s="41" t="s">
        <v>177</v>
      </c>
      <c r="G81" s="52">
        <v>0</v>
      </c>
      <c r="H81" s="132">
        <v>7714.7153125946816</v>
      </c>
      <c r="I81" s="179">
        <v>8592.3558199999989</v>
      </c>
      <c r="J81" s="169">
        <v>5293.98</v>
      </c>
      <c r="K81" s="170">
        <v>4286.03</v>
      </c>
      <c r="L81" s="171">
        <f t="shared" si="51"/>
        <v>-0.19039550583870735</v>
      </c>
      <c r="M81" s="159">
        <v>11280.06</v>
      </c>
      <c r="N81" s="160">
        <v>9261.9809579649209</v>
      </c>
      <c r="O81" s="128">
        <f t="shared" si="52"/>
        <v>-0.17890676486074353</v>
      </c>
      <c r="P81" s="5">
        <f t="shared" si="72"/>
        <v>0</v>
      </c>
      <c r="Q81" s="5">
        <f t="shared" si="72"/>
        <v>0</v>
      </c>
      <c r="R81" s="5">
        <f t="shared" si="72"/>
        <v>0</v>
      </c>
      <c r="S81" s="5">
        <f t="shared" si="72"/>
        <v>343.69423279999995</v>
      </c>
      <c r="T81" s="5">
        <f t="shared" si="72"/>
        <v>0</v>
      </c>
      <c r="U81" s="7">
        <f t="shared" si="53"/>
        <v>343.69423279999995</v>
      </c>
      <c r="V81" s="106">
        <f t="shared" si="54"/>
        <v>7.2274913347067059E-3</v>
      </c>
      <c r="W81" s="29">
        <f t="shared" si="55"/>
        <v>343.69423279999995</v>
      </c>
      <c r="X81" s="64"/>
      <c r="Y81" s="181" t="str">
        <f t="shared" si="71"/>
        <v/>
      </c>
      <c r="Z81" s="133"/>
      <c r="AA81" s="78">
        <f t="shared" si="56"/>
        <v>0</v>
      </c>
      <c r="AB81" s="57" t="str">
        <f t="shared" si="57"/>
        <v/>
      </c>
      <c r="AC81" s="29">
        <f t="shared" si="58"/>
        <v>0</v>
      </c>
      <c r="AD81" s="47">
        <v>528.23923000000002</v>
      </c>
      <c r="AE81" s="28">
        <v>188.70484999999999</v>
      </c>
      <c r="AF81" s="60">
        <f t="shared" si="59"/>
        <v>0.35723369125765231</v>
      </c>
      <c r="AG81" s="61">
        <f t="shared" si="60"/>
        <v>105.64784600000002</v>
      </c>
      <c r="AH81" s="82">
        <f t="shared" si="61"/>
        <v>0</v>
      </c>
      <c r="AI81" s="82">
        <f t="shared" si="62"/>
        <v>0</v>
      </c>
      <c r="AJ81" s="29">
        <f t="shared" si="63"/>
        <v>105.64784600000002</v>
      </c>
      <c r="AK81" s="145">
        <f t="shared" si="64"/>
        <v>8058.4095453946811</v>
      </c>
      <c r="AL81" s="110">
        <f t="shared" si="65"/>
        <v>105.64784600000002</v>
      </c>
      <c r="AM81" s="149">
        <f t="shared" si="66"/>
        <v>8164.057391394681</v>
      </c>
      <c r="AN81" s="114">
        <v>165</v>
      </c>
      <c r="AO81" s="116">
        <f t="shared" si="67"/>
        <v>7879.7153125946816</v>
      </c>
      <c r="AP81" s="152">
        <f t="shared" si="68"/>
        <v>7879.7153125946816</v>
      </c>
      <c r="AQ81" s="115">
        <f t="shared" si="69"/>
        <v>0</v>
      </c>
      <c r="AR81" s="112">
        <f t="shared" si="70"/>
        <v>8164.057391394681</v>
      </c>
    </row>
    <row r="82" spans="1:44">
      <c r="A82" s="37" t="s">
        <v>173</v>
      </c>
      <c r="B82" s="3" t="s">
        <v>178</v>
      </c>
      <c r="C82" s="3" t="str">
        <f t="shared" si="50"/>
        <v>xx8002</v>
      </c>
      <c r="D82" s="2">
        <v>0</v>
      </c>
      <c r="E82" s="2">
        <v>0</v>
      </c>
      <c r="F82" s="41" t="s">
        <v>179</v>
      </c>
      <c r="G82" s="52">
        <v>0</v>
      </c>
      <c r="H82" s="132">
        <v>2985.5095860584393</v>
      </c>
      <c r="I82" s="179">
        <v>3476.2483299999994</v>
      </c>
      <c r="J82" s="169">
        <v>3610.42</v>
      </c>
      <c r="K82" s="170">
        <v>1281.81</v>
      </c>
      <c r="L82" s="171">
        <f t="shared" si="51"/>
        <v>-0.64496928335207548</v>
      </c>
      <c r="M82" s="159">
        <v>8415.6</v>
      </c>
      <c r="N82" s="160">
        <v>3215.82367753071</v>
      </c>
      <c r="O82" s="128">
        <f t="shared" si="52"/>
        <v>-0.61787351139185442</v>
      </c>
      <c r="P82" s="5">
        <f t="shared" si="72"/>
        <v>0</v>
      </c>
      <c r="Q82" s="5">
        <f t="shared" si="72"/>
        <v>0</v>
      </c>
      <c r="R82" s="5">
        <f t="shared" si="72"/>
        <v>0</v>
      </c>
      <c r="S82" s="5">
        <f t="shared" si="72"/>
        <v>0</v>
      </c>
      <c r="T82" s="5">
        <f t="shared" si="72"/>
        <v>173.81241649999998</v>
      </c>
      <c r="U82" s="7">
        <f t="shared" si="53"/>
        <v>173.81241649999998</v>
      </c>
      <c r="V82" s="106">
        <f t="shared" si="54"/>
        <v>3.65507365044789E-3</v>
      </c>
      <c r="W82" s="29">
        <f t="shared" si="55"/>
        <v>173.81241649999998</v>
      </c>
      <c r="X82" s="64"/>
      <c r="Y82" s="181" t="str">
        <f t="shared" si="71"/>
        <v/>
      </c>
      <c r="Z82" s="133"/>
      <c r="AA82" s="78">
        <f t="shared" si="56"/>
        <v>0</v>
      </c>
      <c r="AB82" s="57" t="str">
        <f t="shared" si="57"/>
        <v/>
      </c>
      <c r="AC82" s="29">
        <f t="shared" si="58"/>
        <v>0</v>
      </c>
      <c r="AD82" s="47">
        <v>132.64671999999999</v>
      </c>
      <c r="AE82" s="28">
        <v>0</v>
      </c>
      <c r="AF82" s="60">
        <f t="shared" si="59"/>
        <v>0</v>
      </c>
      <c r="AG82" s="61">
        <f t="shared" si="60"/>
        <v>26.529343999999998</v>
      </c>
      <c r="AH82" s="82">
        <f t="shared" si="61"/>
        <v>0</v>
      </c>
      <c r="AI82" s="82">
        <f t="shared" si="62"/>
        <v>0</v>
      </c>
      <c r="AJ82" s="29">
        <f t="shared" si="63"/>
        <v>26.529343999999998</v>
      </c>
      <c r="AK82" s="145">
        <f t="shared" si="64"/>
        <v>3159.3220025584392</v>
      </c>
      <c r="AL82" s="110">
        <f t="shared" si="65"/>
        <v>26.529343999999998</v>
      </c>
      <c r="AM82" s="149">
        <f t="shared" si="66"/>
        <v>3185.8513465584392</v>
      </c>
      <c r="AN82" s="114">
        <v>0</v>
      </c>
      <c r="AO82" s="116">
        <f t="shared" si="67"/>
        <v>2985.5095860584393</v>
      </c>
      <c r="AP82" s="152">
        <f t="shared" si="68"/>
        <v>2985.5095860584393</v>
      </c>
      <c r="AQ82" s="115">
        <f t="shared" si="69"/>
        <v>0</v>
      </c>
      <c r="AR82" s="112">
        <f t="shared" si="70"/>
        <v>3185.8513465584392</v>
      </c>
    </row>
    <row r="83" spans="1:44">
      <c r="A83" s="37" t="s">
        <v>173</v>
      </c>
      <c r="B83" s="3" t="s">
        <v>180</v>
      </c>
      <c r="C83" s="3" t="str">
        <f t="shared" si="50"/>
        <v>xxK126</v>
      </c>
      <c r="D83" s="2">
        <v>0</v>
      </c>
      <c r="E83" s="2">
        <v>0</v>
      </c>
      <c r="F83" s="41" t="s">
        <v>181</v>
      </c>
      <c r="G83" s="52">
        <v>0</v>
      </c>
      <c r="H83" s="132">
        <v>2421.440451996265</v>
      </c>
      <c r="I83" s="179">
        <v>2666.9255600000001</v>
      </c>
      <c r="J83" s="169">
        <v>1245.21</v>
      </c>
      <c r="K83" s="170">
        <v>1272.5899999999999</v>
      </c>
      <c r="L83" s="171">
        <f t="shared" si="51"/>
        <v>2.1988259008520528E-2</v>
      </c>
      <c r="M83" s="159">
        <v>4110.8</v>
      </c>
      <c r="N83" s="160">
        <v>2791.2767964011618</v>
      </c>
      <c r="O83" s="128">
        <f t="shared" si="52"/>
        <v>-0.32098939466742193</v>
      </c>
      <c r="P83" s="5">
        <f t="shared" si="72"/>
        <v>0</v>
      </c>
      <c r="Q83" s="5">
        <f t="shared" si="72"/>
        <v>0</v>
      </c>
      <c r="R83" s="5">
        <f t="shared" si="72"/>
        <v>0</v>
      </c>
      <c r="S83" s="5">
        <f t="shared" si="72"/>
        <v>0</v>
      </c>
      <c r="T83" s="5">
        <f t="shared" si="72"/>
        <v>133.34627800000001</v>
      </c>
      <c r="U83" s="7">
        <f t="shared" si="53"/>
        <v>133.34627800000001</v>
      </c>
      <c r="V83" s="106">
        <f t="shared" si="54"/>
        <v>2.8041176626935581E-3</v>
      </c>
      <c r="W83" s="29">
        <f t="shared" si="55"/>
        <v>133.34627800000001</v>
      </c>
      <c r="X83" s="64"/>
      <c r="Y83" s="181" t="str">
        <f t="shared" si="71"/>
        <v/>
      </c>
      <c r="Z83" s="133"/>
      <c r="AA83" s="78">
        <f t="shared" si="56"/>
        <v>0</v>
      </c>
      <c r="AB83" s="57" t="str">
        <f t="shared" si="57"/>
        <v/>
      </c>
      <c r="AC83" s="29">
        <f t="shared" si="58"/>
        <v>0</v>
      </c>
      <c r="AD83" s="47">
        <v>128.39751000000001</v>
      </c>
      <c r="AE83" s="28">
        <v>20.46228</v>
      </c>
      <c r="AF83" s="60">
        <f t="shared" si="59"/>
        <v>0.15936664192319616</v>
      </c>
      <c r="AG83" s="61">
        <f t="shared" si="60"/>
        <v>25.679502000000003</v>
      </c>
      <c r="AH83" s="82">
        <f t="shared" si="61"/>
        <v>0</v>
      </c>
      <c r="AI83" s="82">
        <f t="shared" si="62"/>
        <v>0</v>
      </c>
      <c r="AJ83" s="29">
        <f t="shared" si="63"/>
        <v>25.679502000000003</v>
      </c>
      <c r="AK83" s="145">
        <f t="shared" si="64"/>
        <v>2554.786729996265</v>
      </c>
      <c r="AL83" s="110">
        <f t="shared" si="65"/>
        <v>25.679502000000003</v>
      </c>
      <c r="AM83" s="149">
        <f t="shared" si="66"/>
        <v>2580.4662319962649</v>
      </c>
      <c r="AN83" s="114">
        <v>0</v>
      </c>
      <c r="AO83" s="116">
        <f t="shared" si="67"/>
        <v>2421.440451996265</v>
      </c>
      <c r="AP83" s="152">
        <f t="shared" si="68"/>
        <v>2421.440451996265</v>
      </c>
      <c r="AQ83" s="115">
        <f t="shared" si="69"/>
        <v>0</v>
      </c>
      <c r="AR83" s="112">
        <f t="shared" si="70"/>
        <v>2580.4662319962649</v>
      </c>
    </row>
    <row r="84" spans="1:44">
      <c r="A84" s="37" t="s">
        <v>173</v>
      </c>
      <c r="B84" s="3" t="s">
        <v>182</v>
      </c>
      <c r="C84" s="3" t="str">
        <f t="shared" si="50"/>
        <v>xxK892</v>
      </c>
      <c r="D84" s="2">
        <v>0</v>
      </c>
      <c r="E84" s="2">
        <v>0</v>
      </c>
      <c r="F84" s="41" t="s">
        <v>183</v>
      </c>
      <c r="G84" s="52">
        <v>0</v>
      </c>
      <c r="H84" s="132">
        <v>6363.5216652373401</v>
      </c>
      <c r="I84" s="179">
        <v>6869.3089799999989</v>
      </c>
      <c r="J84" s="169">
        <v>3804.16</v>
      </c>
      <c r="K84" s="170">
        <v>3524.62</v>
      </c>
      <c r="L84" s="171">
        <f t="shared" si="51"/>
        <v>-7.3482713660834476E-2</v>
      </c>
      <c r="M84" s="159">
        <v>8952.7800000000007</v>
      </c>
      <c r="N84" s="160">
        <v>7457.9652886677868</v>
      </c>
      <c r="O84" s="128">
        <f t="shared" si="52"/>
        <v>-0.16696654126787591</v>
      </c>
      <c r="P84" s="5">
        <f t="shared" si="72"/>
        <v>0</v>
      </c>
      <c r="Q84" s="5">
        <f t="shared" si="72"/>
        <v>0</v>
      </c>
      <c r="R84" s="5">
        <f t="shared" si="72"/>
        <v>0</v>
      </c>
      <c r="S84" s="5">
        <f t="shared" si="72"/>
        <v>274.77235919999998</v>
      </c>
      <c r="T84" s="5">
        <f t="shared" si="72"/>
        <v>0</v>
      </c>
      <c r="U84" s="7">
        <f t="shared" si="53"/>
        <v>274.77235919999998</v>
      </c>
      <c r="V84" s="106">
        <f t="shared" si="54"/>
        <v>5.7781442212635186E-3</v>
      </c>
      <c r="W84" s="29">
        <f t="shared" si="55"/>
        <v>274.77235919999998</v>
      </c>
      <c r="X84" s="64"/>
      <c r="Y84" s="181" t="str">
        <f t="shared" si="71"/>
        <v/>
      </c>
      <c r="Z84" s="133"/>
      <c r="AA84" s="78">
        <f t="shared" si="56"/>
        <v>0</v>
      </c>
      <c r="AB84" s="57" t="str">
        <f t="shared" si="57"/>
        <v/>
      </c>
      <c r="AC84" s="29">
        <f t="shared" si="58"/>
        <v>0</v>
      </c>
      <c r="AD84" s="47">
        <v>322.65753999999998</v>
      </c>
      <c r="AE84" s="28">
        <v>17.394120000000001</v>
      </c>
      <c r="AF84" s="60">
        <f t="shared" si="59"/>
        <v>5.3908921514742851E-2</v>
      </c>
      <c r="AG84" s="61">
        <f t="shared" si="60"/>
        <v>64.531508000000002</v>
      </c>
      <c r="AH84" s="82">
        <f t="shared" si="61"/>
        <v>0</v>
      </c>
      <c r="AI84" s="82">
        <f t="shared" si="62"/>
        <v>0</v>
      </c>
      <c r="AJ84" s="29">
        <f t="shared" si="63"/>
        <v>64.531508000000002</v>
      </c>
      <c r="AK84" s="145">
        <f t="shared" si="64"/>
        <v>6638.2940244373403</v>
      </c>
      <c r="AL84" s="110">
        <f t="shared" si="65"/>
        <v>64.531508000000002</v>
      </c>
      <c r="AM84" s="149">
        <f t="shared" si="66"/>
        <v>6702.8255324373404</v>
      </c>
      <c r="AN84" s="114">
        <v>0</v>
      </c>
      <c r="AO84" s="116">
        <f t="shared" si="67"/>
        <v>6363.5216652373401</v>
      </c>
      <c r="AP84" s="152">
        <f t="shared" si="68"/>
        <v>6363.5216652373401</v>
      </c>
      <c r="AQ84" s="115">
        <f t="shared" si="69"/>
        <v>0</v>
      </c>
      <c r="AR84" s="112">
        <f t="shared" si="70"/>
        <v>6702.8255324373404</v>
      </c>
    </row>
    <row r="85" spans="1:44">
      <c r="A85" s="37" t="s">
        <v>184</v>
      </c>
      <c r="B85" s="3" t="s">
        <v>185</v>
      </c>
      <c r="C85" s="3" t="str">
        <f t="shared" si="50"/>
        <v>xx2392</v>
      </c>
      <c r="D85" s="2">
        <v>1</v>
      </c>
      <c r="E85" s="2">
        <v>0</v>
      </c>
      <c r="F85" s="41" t="s">
        <v>186</v>
      </c>
      <c r="G85" s="52">
        <v>379.08290145767296</v>
      </c>
      <c r="H85" s="132">
        <v>490.19278210965086</v>
      </c>
      <c r="I85" s="179">
        <v>489.29262999999992</v>
      </c>
      <c r="J85" s="169">
        <v>1210.28</v>
      </c>
      <c r="K85" s="170">
        <v>392.97</v>
      </c>
      <c r="L85" s="171">
        <f t="shared" si="51"/>
        <v>-0.67530654063522488</v>
      </c>
      <c r="M85" s="159">
        <v>2916.03</v>
      </c>
      <c r="N85" s="160">
        <v>952.56279450796615</v>
      </c>
      <c r="O85" s="128">
        <f t="shared" si="52"/>
        <v>-0.67333573574072758</v>
      </c>
      <c r="P85" s="5">
        <f t="shared" ref="P85:T94" si="73">+IF(AND($O85&lt;=P$2,$O85&gt;Q$2),P$3,0)*$I85</f>
        <v>0</v>
      </c>
      <c r="Q85" s="5">
        <f t="shared" si="73"/>
        <v>0</v>
      </c>
      <c r="R85" s="5">
        <f t="shared" si="73"/>
        <v>0</v>
      </c>
      <c r="S85" s="5">
        <f t="shared" si="73"/>
        <v>0</v>
      </c>
      <c r="T85" s="5">
        <f t="shared" si="73"/>
        <v>24.464631499999996</v>
      </c>
      <c r="U85" s="7">
        <f t="shared" si="53"/>
        <v>24.464631499999996</v>
      </c>
      <c r="V85" s="106">
        <f t="shared" si="54"/>
        <v>5.1446284312816877E-4</v>
      </c>
      <c r="W85" s="29">
        <f t="shared" si="55"/>
        <v>24.464631499999996</v>
      </c>
      <c r="X85" s="64"/>
      <c r="Y85" s="181" t="str">
        <f t="shared" si="71"/>
        <v/>
      </c>
      <c r="Z85" s="133"/>
      <c r="AA85" s="78">
        <f t="shared" si="56"/>
        <v>0</v>
      </c>
      <c r="AB85" s="57" t="str">
        <f t="shared" si="57"/>
        <v/>
      </c>
      <c r="AC85" s="29">
        <f t="shared" si="58"/>
        <v>0</v>
      </c>
      <c r="AD85" s="47">
        <v>1.7499900000000252</v>
      </c>
      <c r="AE85" s="28">
        <v>0</v>
      </c>
      <c r="AF85" s="60">
        <f t="shared" si="59"/>
        <v>0</v>
      </c>
      <c r="AG85" s="61">
        <f t="shared" si="60"/>
        <v>0.34999800000000508</v>
      </c>
      <c r="AH85" s="82">
        <f t="shared" si="61"/>
        <v>1</v>
      </c>
      <c r="AI85" s="82">
        <f t="shared" si="62"/>
        <v>0</v>
      </c>
      <c r="AJ85" s="29">
        <f t="shared" si="63"/>
        <v>0</v>
      </c>
      <c r="AK85" s="145">
        <f t="shared" si="64"/>
        <v>514.6574136096508</v>
      </c>
      <c r="AL85" s="110">
        <f t="shared" si="65"/>
        <v>379.08290145767296</v>
      </c>
      <c r="AM85" s="149">
        <f t="shared" si="66"/>
        <v>893.74031506732376</v>
      </c>
      <c r="AN85" s="114">
        <v>0</v>
      </c>
      <c r="AO85" s="116">
        <f t="shared" si="67"/>
        <v>490.19278210965086</v>
      </c>
      <c r="AP85" s="152">
        <f t="shared" si="68"/>
        <v>869.27568356732377</v>
      </c>
      <c r="AQ85" s="115">
        <f t="shared" si="69"/>
        <v>0</v>
      </c>
      <c r="AR85" s="112">
        <f t="shared" si="70"/>
        <v>893.74031506732376</v>
      </c>
    </row>
    <row r="86" spans="1:44">
      <c r="A86" s="37" t="s">
        <v>184</v>
      </c>
      <c r="B86" s="3" t="s">
        <v>187</v>
      </c>
      <c r="C86" s="3" t="str">
        <f t="shared" si="50"/>
        <v>xx2425</v>
      </c>
      <c r="D86" s="2">
        <v>0</v>
      </c>
      <c r="E86" s="2">
        <v>0</v>
      </c>
      <c r="F86" s="41" t="s">
        <v>188</v>
      </c>
      <c r="G86" s="52">
        <v>0</v>
      </c>
      <c r="H86" s="132">
        <v>23457.078413766365</v>
      </c>
      <c r="I86" s="179">
        <v>24672.71789</v>
      </c>
      <c r="J86" s="169">
        <v>14345.13</v>
      </c>
      <c r="K86" s="170">
        <v>13749.92</v>
      </c>
      <c r="L86" s="171">
        <f t="shared" si="51"/>
        <v>-4.1492130081776768E-2</v>
      </c>
      <c r="M86" s="159">
        <v>31389.1</v>
      </c>
      <c r="N86" s="160">
        <v>28781.006161228262</v>
      </c>
      <c r="O86" s="128">
        <f t="shared" si="52"/>
        <v>-8.3089156387782248E-2</v>
      </c>
      <c r="P86" s="5">
        <f t="shared" si="73"/>
        <v>0</v>
      </c>
      <c r="Q86" s="5">
        <f t="shared" si="73"/>
        <v>493.45435780000003</v>
      </c>
      <c r="R86" s="5">
        <f t="shared" si="73"/>
        <v>0</v>
      </c>
      <c r="S86" s="5">
        <f t="shared" si="73"/>
        <v>0</v>
      </c>
      <c r="T86" s="5">
        <f t="shared" si="73"/>
        <v>0</v>
      </c>
      <c r="U86" s="7">
        <f t="shared" si="53"/>
        <v>493.45435780000003</v>
      </c>
      <c r="V86" s="106">
        <f t="shared" si="54"/>
        <v>1.0376773174277026E-2</v>
      </c>
      <c r="W86" s="29">
        <f t="shared" si="55"/>
        <v>493.45435780000003</v>
      </c>
      <c r="X86" s="64" t="s">
        <v>918</v>
      </c>
      <c r="Y86" s="181">
        <f t="shared" si="71"/>
        <v>24672.71789</v>
      </c>
      <c r="Z86" s="133">
        <f>I86/H86</f>
        <v>1.0518239933716642</v>
      </c>
      <c r="AA86" s="78">
        <f t="shared" si="56"/>
        <v>24672.71789</v>
      </c>
      <c r="AB86" s="57">
        <f t="shared" si="57"/>
        <v>1.7731091699326483E-2</v>
      </c>
      <c r="AC86" s="29">
        <f t="shared" si="58"/>
        <v>656.05039287507987</v>
      </c>
      <c r="AD86" s="47">
        <v>1659.38616</v>
      </c>
      <c r="AE86" s="28">
        <v>639.45736999999997</v>
      </c>
      <c r="AF86" s="60">
        <f t="shared" si="59"/>
        <v>0.38535778194028081</v>
      </c>
      <c r="AG86" s="61">
        <f t="shared" si="60"/>
        <v>331.87723200000005</v>
      </c>
      <c r="AH86" s="82">
        <f t="shared" si="61"/>
        <v>0</v>
      </c>
      <c r="AI86" s="82">
        <f t="shared" si="62"/>
        <v>0</v>
      </c>
      <c r="AJ86" s="29">
        <f t="shared" si="63"/>
        <v>331.87723200000005</v>
      </c>
      <c r="AK86" s="145">
        <f t="shared" si="64"/>
        <v>24606.583164441447</v>
      </c>
      <c r="AL86" s="110">
        <f t="shared" si="65"/>
        <v>331.87723200000005</v>
      </c>
      <c r="AM86" s="149">
        <f t="shared" si="66"/>
        <v>24938.460396441445</v>
      </c>
      <c r="AN86" s="114">
        <v>508</v>
      </c>
      <c r="AO86" s="116">
        <f t="shared" si="67"/>
        <v>23965.078413766365</v>
      </c>
      <c r="AP86" s="152">
        <f t="shared" si="68"/>
        <v>23965.078413766365</v>
      </c>
      <c r="AQ86" s="115">
        <f t="shared" si="69"/>
        <v>0</v>
      </c>
      <c r="AR86" s="112">
        <f t="shared" si="70"/>
        <v>24938.460396441445</v>
      </c>
    </row>
    <row r="87" spans="1:44">
      <c r="A87" s="37" t="s">
        <v>184</v>
      </c>
      <c r="B87" s="3" t="s">
        <v>189</v>
      </c>
      <c r="C87" s="3" t="str">
        <f t="shared" si="50"/>
        <v>xx2436</v>
      </c>
      <c r="D87" s="2">
        <v>1</v>
      </c>
      <c r="E87" s="2">
        <v>0</v>
      </c>
      <c r="F87" s="41" t="s">
        <v>190</v>
      </c>
      <c r="G87" s="52">
        <v>370.16615339686541</v>
      </c>
      <c r="H87" s="132">
        <v>0</v>
      </c>
      <c r="I87" s="179">
        <v>0</v>
      </c>
      <c r="J87" s="172">
        <v>0</v>
      </c>
      <c r="K87" s="173">
        <v>0</v>
      </c>
      <c r="L87" s="171">
        <f t="shared" si="51"/>
        <v>0</v>
      </c>
      <c r="M87" s="161">
        <v>0</v>
      </c>
      <c r="N87" s="162">
        <v>0</v>
      </c>
      <c r="O87" s="128">
        <f t="shared" si="52"/>
        <v>0</v>
      </c>
      <c r="P87" s="5">
        <f t="shared" si="73"/>
        <v>0</v>
      </c>
      <c r="Q87" s="5">
        <f t="shared" si="73"/>
        <v>0</v>
      </c>
      <c r="R87" s="5">
        <f t="shared" si="73"/>
        <v>0</v>
      </c>
      <c r="S87" s="5">
        <f t="shared" si="73"/>
        <v>0</v>
      </c>
      <c r="T87" s="5">
        <f t="shared" si="73"/>
        <v>0</v>
      </c>
      <c r="U87" s="7">
        <f t="shared" si="53"/>
        <v>0</v>
      </c>
      <c r="V87" s="106">
        <f t="shared" si="54"/>
        <v>0</v>
      </c>
      <c r="W87" s="29">
        <f t="shared" si="55"/>
        <v>0</v>
      </c>
      <c r="X87" s="64"/>
      <c r="Y87" s="181" t="str">
        <f t="shared" si="71"/>
        <v/>
      </c>
      <c r="Z87" s="133"/>
      <c r="AA87" s="78">
        <f t="shared" si="56"/>
        <v>0</v>
      </c>
      <c r="AB87" s="57" t="str">
        <f t="shared" si="57"/>
        <v/>
      </c>
      <c r="AC87" s="29">
        <f t="shared" si="58"/>
        <v>0</v>
      </c>
      <c r="AD87" s="47">
        <v>0</v>
      </c>
      <c r="AE87" s="28">
        <v>0</v>
      </c>
      <c r="AF87" s="60">
        <f t="shared" si="59"/>
        <v>0</v>
      </c>
      <c r="AG87" s="61">
        <f t="shared" si="60"/>
        <v>0</v>
      </c>
      <c r="AH87" s="82">
        <f t="shared" si="61"/>
        <v>1</v>
      </c>
      <c r="AI87" s="82">
        <f t="shared" si="62"/>
        <v>0</v>
      </c>
      <c r="AJ87" s="29">
        <f t="shared" si="63"/>
        <v>0</v>
      </c>
      <c r="AK87" s="145">
        <f t="shared" si="64"/>
        <v>0</v>
      </c>
      <c r="AL87" s="110">
        <f t="shared" si="65"/>
        <v>370.16615339686541</v>
      </c>
      <c r="AM87" s="149">
        <f t="shared" si="66"/>
        <v>370.16615339686541</v>
      </c>
      <c r="AN87" s="114">
        <v>0</v>
      </c>
      <c r="AO87" s="116">
        <f t="shared" si="67"/>
        <v>0</v>
      </c>
      <c r="AP87" s="152">
        <f t="shared" si="68"/>
        <v>370.16615339686541</v>
      </c>
      <c r="AQ87" s="115">
        <f t="shared" si="69"/>
        <v>0</v>
      </c>
      <c r="AR87" s="112">
        <f t="shared" si="70"/>
        <v>370.16615339686541</v>
      </c>
    </row>
    <row r="88" spans="1:44">
      <c r="A88" s="37" t="s">
        <v>184</v>
      </c>
      <c r="B88" s="3" t="s">
        <v>191</v>
      </c>
      <c r="C88" s="3" t="str">
        <f t="shared" si="50"/>
        <v>xx4712</v>
      </c>
      <c r="D88" s="2">
        <v>1</v>
      </c>
      <c r="E88" s="2">
        <v>0</v>
      </c>
      <c r="F88" s="41" t="s">
        <v>192</v>
      </c>
      <c r="G88" s="52">
        <v>375.32759055974464</v>
      </c>
      <c r="H88" s="132">
        <v>4884.4836087609501</v>
      </c>
      <c r="I88" s="179">
        <v>4894.3134200000004</v>
      </c>
      <c r="J88" s="169">
        <v>3051.16</v>
      </c>
      <c r="K88" s="170">
        <v>3234.76</v>
      </c>
      <c r="L88" s="171">
        <f t="shared" si="51"/>
        <v>6.0173835524849784E-2</v>
      </c>
      <c r="M88" s="159">
        <v>8758.7199999999993</v>
      </c>
      <c r="N88" s="160">
        <v>6366.520793191522</v>
      </c>
      <c r="O88" s="128">
        <f t="shared" si="52"/>
        <v>-0.27312200947267151</v>
      </c>
      <c r="P88" s="5">
        <f t="shared" si="73"/>
        <v>0</v>
      </c>
      <c r="Q88" s="5">
        <f t="shared" si="73"/>
        <v>0</v>
      </c>
      <c r="R88" s="5">
        <f t="shared" si="73"/>
        <v>0</v>
      </c>
      <c r="S88" s="5">
        <f t="shared" si="73"/>
        <v>195.77253680000001</v>
      </c>
      <c r="T88" s="5">
        <f t="shared" si="73"/>
        <v>0</v>
      </c>
      <c r="U88" s="7">
        <f t="shared" si="53"/>
        <v>195.77253680000001</v>
      </c>
      <c r="V88" s="106">
        <f t="shared" si="54"/>
        <v>4.1168695260560976E-3</v>
      </c>
      <c r="W88" s="29">
        <f t="shared" si="55"/>
        <v>195.77253680000004</v>
      </c>
      <c r="X88" s="64"/>
      <c r="Y88" s="181" t="str">
        <f t="shared" si="71"/>
        <v/>
      </c>
      <c r="Z88" s="133"/>
      <c r="AA88" s="78">
        <f t="shared" si="56"/>
        <v>0</v>
      </c>
      <c r="AB88" s="57" t="str">
        <f t="shared" si="57"/>
        <v/>
      </c>
      <c r="AC88" s="29">
        <f t="shared" si="58"/>
        <v>0</v>
      </c>
      <c r="AD88" s="47">
        <v>188.79899999999998</v>
      </c>
      <c r="AE88" s="28">
        <v>2.3383500000000481</v>
      </c>
      <c r="AF88" s="60">
        <f t="shared" si="59"/>
        <v>1.2385393990434528E-2</v>
      </c>
      <c r="AG88" s="61">
        <f t="shared" si="60"/>
        <v>37.759799999999998</v>
      </c>
      <c r="AH88" s="82">
        <f t="shared" si="61"/>
        <v>0</v>
      </c>
      <c r="AI88" s="82">
        <f t="shared" si="62"/>
        <v>0</v>
      </c>
      <c r="AJ88" s="29">
        <f t="shared" si="63"/>
        <v>37.759799999999998</v>
      </c>
      <c r="AK88" s="145">
        <f t="shared" si="64"/>
        <v>5080.2561455609502</v>
      </c>
      <c r="AL88" s="110">
        <f t="shared" si="65"/>
        <v>413.08739055974462</v>
      </c>
      <c r="AM88" s="149">
        <f t="shared" si="66"/>
        <v>5493.3435361206948</v>
      </c>
      <c r="AN88" s="114">
        <v>0</v>
      </c>
      <c r="AO88" s="116">
        <f t="shared" si="67"/>
        <v>4884.4836087609501</v>
      </c>
      <c r="AP88" s="152">
        <f t="shared" si="68"/>
        <v>5259.8111993206949</v>
      </c>
      <c r="AQ88" s="115">
        <f t="shared" si="69"/>
        <v>0</v>
      </c>
      <c r="AR88" s="112">
        <f t="shared" si="70"/>
        <v>5493.3435361206948</v>
      </c>
    </row>
    <row r="89" spans="1:44">
      <c r="A89" s="37" t="s">
        <v>193</v>
      </c>
      <c r="B89" s="3" t="s">
        <v>194</v>
      </c>
      <c r="C89" s="3" t="str">
        <f t="shared" si="50"/>
        <v>xx2524</v>
      </c>
      <c r="D89" s="2">
        <v>0</v>
      </c>
      <c r="E89" s="2">
        <v>0</v>
      </c>
      <c r="F89" s="41" t="s">
        <v>195</v>
      </c>
      <c r="G89" s="52">
        <v>0</v>
      </c>
      <c r="H89" s="132">
        <v>2368.1679000459321</v>
      </c>
      <c r="I89" s="179">
        <v>2120.8992499999999</v>
      </c>
      <c r="J89" s="169">
        <v>1274.25</v>
      </c>
      <c r="K89" s="170">
        <v>733.64</v>
      </c>
      <c r="L89" s="171">
        <f t="shared" si="51"/>
        <v>-0.42425740631744169</v>
      </c>
      <c r="M89" s="159">
        <v>2789.1</v>
      </c>
      <c r="N89" s="160">
        <v>1444.7379408550139</v>
      </c>
      <c r="O89" s="128">
        <f t="shared" si="52"/>
        <v>-0.48200568611558781</v>
      </c>
      <c r="P89" s="5">
        <f t="shared" si="73"/>
        <v>0</v>
      </c>
      <c r="Q89" s="5">
        <f t="shared" si="73"/>
        <v>0</v>
      </c>
      <c r="R89" s="5">
        <f t="shared" si="73"/>
        <v>0</v>
      </c>
      <c r="S89" s="5">
        <f t="shared" si="73"/>
        <v>0</v>
      </c>
      <c r="T89" s="5">
        <f t="shared" si="73"/>
        <v>106.0449625</v>
      </c>
      <c r="U89" s="7">
        <f t="shared" si="53"/>
        <v>106.0449625</v>
      </c>
      <c r="V89" s="106">
        <f t="shared" si="54"/>
        <v>2.2300026430878408E-3</v>
      </c>
      <c r="W89" s="29">
        <f t="shared" si="55"/>
        <v>106.0449625</v>
      </c>
      <c r="X89" s="64"/>
      <c r="Y89" s="181" t="str">
        <f t="shared" si="71"/>
        <v/>
      </c>
      <c r="Z89" s="133"/>
      <c r="AA89" s="78">
        <f t="shared" si="56"/>
        <v>0</v>
      </c>
      <c r="AB89" s="57" t="str">
        <f t="shared" si="57"/>
        <v/>
      </c>
      <c r="AC89" s="29">
        <f t="shared" si="58"/>
        <v>0</v>
      </c>
      <c r="AD89" s="47">
        <v>218.90190999999999</v>
      </c>
      <c r="AE89" s="28">
        <v>46.803820000000002</v>
      </c>
      <c r="AF89" s="60">
        <f t="shared" si="59"/>
        <v>0.21381183928454534</v>
      </c>
      <c r="AG89" s="61">
        <f t="shared" si="60"/>
        <v>43.780382000000003</v>
      </c>
      <c r="AH89" s="82">
        <f t="shared" si="61"/>
        <v>0</v>
      </c>
      <c r="AI89" s="82">
        <f t="shared" si="62"/>
        <v>0</v>
      </c>
      <c r="AJ89" s="29">
        <f t="shared" si="63"/>
        <v>43.780382000000003</v>
      </c>
      <c r="AK89" s="145">
        <f t="shared" si="64"/>
        <v>2474.2128625459322</v>
      </c>
      <c r="AL89" s="110">
        <f t="shared" si="65"/>
        <v>43.780382000000003</v>
      </c>
      <c r="AM89" s="149">
        <f t="shared" si="66"/>
        <v>2517.9932445459322</v>
      </c>
      <c r="AN89" s="114">
        <v>0</v>
      </c>
      <c r="AO89" s="116">
        <f t="shared" si="67"/>
        <v>2368.1679000459321</v>
      </c>
      <c r="AP89" s="152">
        <f t="shared" si="68"/>
        <v>2368.1679000459321</v>
      </c>
      <c r="AQ89" s="115">
        <f t="shared" si="69"/>
        <v>0</v>
      </c>
      <c r="AR89" s="112">
        <f t="shared" si="70"/>
        <v>2517.9932445459322</v>
      </c>
    </row>
    <row r="90" spans="1:44">
      <c r="A90" s="37" t="s">
        <v>193</v>
      </c>
      <c r="B90" s="3" t="s">
        <v>196</v>
      </c>
      <c r="C90" s="3" t="str">
        <f t="shared" si="50"/>
        <v>xx2531</v>
      </c>
      <c r="D90" s="2">
        <v>1</v>
      </c>
      <c r="E90" s="2">
        <v>0</v>
      </c>
      <c r="F90" s="41" t="s">
        <v>197</v>
      </c>
      <c r="G90" s="52">
        <v>456.65301181470409</v>
      </c>
      <c r="H90" s="132">
        <v>0</v>
      </c>
      <c r="I90" s="179">
        <v>0</v>
      </c>
      <c r="J90" s="172">
        <v>0</v>
      </c>
      <c r="K90" s="173">
        <v>0</v>
      </c>
      <c r="L90" s="171">
        <f t="shared" si="51"/>
        <v>0</v>
      </c>
      <c r="M90" s="161">
        <v>0</v>
      </c>
      <c r="N90" s="162">
        <v>0</v>
      </c>
      <c r="O90" s="128">
        <f t="shared" si="52"/>
        <v>0</v>
      </c>
      <c r="P90" s="5">
        <f t="shared" si="73"/>
        <v>0</v>
      </c>
      <c r="Q90" s="5">
        <f t="shared" si="73"/>
        <v>0</v>
      </c>
      <c r="R90" s="5">
        <f t="shared" si="73"/>
        <v>0</v>
      </c>
      <c r="S90" s="5">
        <f t="shared" si="73"/>
        <v>0</v>
      </c>
      <c r="T90" s="5">
        <f t="shared" si="73"/>
        <v>0</v>
      </c>
      <c r="U90" s="7">
        <f t="shared" si="53"/>
        <v>0</v>
      </c>
      <c r="V90" s="106">
        <f t="shared" si="54"/>
        <v>0</v>
      </c>
      <c r="W90" s="29">
        <f t="shared" si="55"/>
        <v>0</v>
      </c>
      <c r="X90" s="64"/>
      <c r="Y90" s="181" t="str">
        <f t="shared" si="71"/>
        <v/>
      </c>
      <c r="Z90" s="133"/>
      <c r="AA90" s="78">
        <f t="shared" si="56"/>
        <v>0</v>
      </c>
      <c r="AB90" s="57" t="str">
        <f t="shared" si="57"/>
        <v/>
      </c>
      <c r="AC90" s="29">
        <f t="shared" si="58"/>
        <v>0</v>
      </c>
      <c r="AD90" s="47">
        <v>18.129140000000007</v>
      </c>
      <c r="AE90" s="28">
        <v>0</v>
      </c>
      <c r="AF90" s="60">
        <f t="shared" si="59"/>
        <v>0</v>
      </c>
      <c r="AG90" s="61">
        <f t="shared" si="60"/>
        <v>3.6258280000000016</v>
      </c>
      <c r="AH90" s="82">
        <f t="shared" si="61"/>
        <v>1</v>
      </c>
      <c r="AI90" s="82">
        <f t="shared" si="62"/>
        <v>0</v>
      </c>
      <c r="AJ90" s="29">
        <f t="shared" si="63"/>
        <v>0</v>
      </c>
      <c r="AK90" s="145">
        <f t="shared" si="64"/>
        <v>0</v>
      </c>
      <c r="AL90" s="110">
        <f t="shared" si="65"/>
        <v>456.65301181470409</v>
      </c>
      <c r="AM90" s="149">
        <f t="shared" si="66"/>
        <v>456.65301181470409</v>
      </c>
      <c r="AN90" s="114">
        <v>0</v>
      </c>
      <c r="AO90" s="116">
        <f t="shared" si="67"/>
        <v>0</v>
      </c>
      <c r="AP90" s="152">
        <f t="shared" si="68"/>
        <v>456.65301181470409</v>
      </c>
      <c r="AQ90" s="115">
        <f t="shared" si="69"/>
        <v>0</v>
      </c>
      <c r="AR90" s="112">
        <f t="shared" si="70"/>
        <v>456.65301181470409</v>
      </c>
    </row>
    <row r="91" spans="1:44">
      <c r="A91" s="37" t="s">
        <v>193</v>
      </c>
      <c r="B91" s="3" t="s">
        <v>200</v>
      </c>
      <c r="C91" s="3" t="str">
        <f t="shared" si="50"/>
        <v>xxK472</v>
      </c>
      <c r="D91" s="2">
        <v>0</v>
      </c>
      <c r="E91" s="2">
        <v>0</v>
      </c>
      <c r="F91" s="41" t="s">
        <v>201</v>
      </c>
      <c r="G91" s="52">
        <v>0</v>
      </c>
      <c r="H91" s="132">
        <v>38917.475131300722</v>
      </c>
      <c r="I91" s="179">
        <v>41867.999729999996</v>
      </c>
      <c r="J91" s="169">
        <v>21759.79</v>
      </c>
      <c r="K91" s="170">
        <v>19657.689999999999</v>
      </c>
      <c r="L91" s="171">
        <f t="shared" si="51"/>
        <v>-9.6604792601399314E-2</v>
      </c>
      <c r="M91" s="159">
        <v>45947.61</v>
      </c>
      <c r="N91" s="160">
        <v>44281.370466909619</v>
      </c>
      <c r="O91" s="128">
        <f t="shared" si="52"/>
        <v>-3.6263899974131042E-2</v>
      </c>
      <c r="P91" s="5">
        <f t="shared" si="73"/>
        <v>418.67999729999997</v>
      </c>
      <c r="Q91" s="5">
        <f t="shared" si="73"/>
        <v>0</v>
      </c>
      <c r="R91" s="5">
        <f t="shared" si="73"/>
        <v>0</v>
      </c>
      <c r="S91" s="5">
        <f t="shared" si="73"/>
        <v>0</v>
      </c>
      <c r="T91" s="5">
        <f t="shared" si="73"/>
        <v>0</v>
      </c>
      <c r="U91" s="7">
        <f t="shared" si="53"/>
        <v>418.67999729999997</v>
      </c>
      <c r="V91" s="106">
        <f t="shared" si="54"/>
        <v>8.8043550450311106E-3</v>
      </c>
      <c r="W91" s="29">
        <f t="shared" si="55"/>
        <v>418.67999729999997</v>
      </c>
      <c r="X91" s="64" t="s">
        <v>918</v>
      </c>
      <c r="Y91" s="181">
        <f t="shared" si="71"/>
        <v>41867.999729999996</v>
      </c>
      <c r="Z91" s="133">
        <f>I91/H91</f>
        <v>1.075814902913016</v>
      </c>
      <c r="AA91" s="78">
        <f t="shared" si="56"/>
        <v>41867.999729999996</v>
      </c>
      <c r="AB91" s="57">
        <f t="shared" si="57"/>
        <v>3.008851095326192E-2</v>
      </c>
      <c r="AC91" s="29">
        <f t="shared" si="58"/>
        <v>1113.2749052706911</v>
      </c>
      <c r="AD91" s="47">
        <v>2796.6805199999999</v>
      </c>
      <c r="AE91" s="28">
        <v>1292.7047700000001</v>
      </c>
      <c r="AF91" s="60">
        <f t="shared" si="59"/>
        <v>0.46222825980852478</v>
      </c>
      <c r="AG91" s="61">
        <f t="shared" si="60"/>
        <v>559.33610399999998</v>
      </c>
      <c r="AH91" s="82">
        <f t="shared" si="61"/>
        <v>0</v>
      </c>
      <c r="AI91" s="82">
        <f t="shared" si="62"/>
        <v>0</v>
      </c>
      <c r="AJ91" s="29">
        <f t="shared" si="63"/>
        <v>559.33610399999998</v>
      </c>
      <c r="AK91" s="145">
        <f t="shared" si="64"/>
        <v>40449.430033871417</v>
      </c>
      <c r="AL91" s="110">
        <f t="shared" si="65"/>
        <v>559.33610399999998</v>
      </c>
      <c r="AM91" s="149">
        <f t="shared" si="66"/>
        <v>41008.766137871418</v>
      </c>
      <c r="AN91" s="114">
        <v>823</v>
      </c>
      <c r="AO91" s="116">
        <f t="shared" si="67"/>
        <v>39740.475131300722</v>
      </c>
      <c r="AP91" s="152">
        <f t="shared" si="68"/>
        <v>39740.475131300722</v>
      </c>
      <c r="AQ91" s="115">
        <f t="shared" si="69"/>
        <v>0</v>
      </c>
      <c r="AR91" s="112">
        <f t="shared" si="70"/>
        <v>41008.766137871418</v>
      </c>
    </row>
    <row r="92" spans="1:44">
      <c r="A92" s="37" t="s">
        <v>193</v>
      </c>
      <c r="B92" s="3" t="s">
        <v>198</v>
      </c>
      <c r="C92" s="3" t="str">
        <f t="shared" si="50"/>
        <v>xxM436</v>
      </c>
      <c r="D92" s="2">
        <v>0</v>
      </c>
      <c r="E92" s="2">
        <v>0</v>
      </c>
      <c r="F92" s="42" t="s">
        <v>199</v>
      </c>
      <c r="G92" s="52">
        <v>0</v>
      </c>
      <c r="H92" s="132">
        <v>2214.2934126032378</v>
      </c>
      <c r="I92" s="179">
        <v>2234.7402400000001</v>
      </c>
      <c r="J92" s="169">
        <v>1420.51</v>
      </c>
      <c r="K92" s="170">
        <v>1145.6600000000001</v>
      </c>
      <c r="L92" s="171">
        <f t="shared" si="51"/>
        <v>-0.19348684627352142</v>
      </c>
      <c r="M92" s="159">
        <v>3488.29</v>
      </c>
      <c r="N92" s="160">
        <v>2617.3154429175465</v>
      </c>
      <c r="O92" s="128">
        <f t="shared" si="52"/>
        <v>-0.24968524895649546</v>
      </c>
      <c r="P92" s="5">
        <f t="shared" si="73"/>
        <v>0</v>
      </c>
      <c r="Q92" s="5">
        <f t="shared" si="73"/>
        <v>0</v>
      </c>
      <c r="R92" s="5">
        <f t="shared" si="73"/>
        <v>0</v>
      </c>
      <c r="S92" s="5">
        <f t="shared" si="73"/>
        <v>89.3896096</v>
      </c>
      <c r="T92" s="5">
        <f t="shared" si="73"/>
        <v>0</v>
      </c>
      <c r="U92" s="7">
        <f t="shared" si="53"/>
        <v>89.3896096</v>
      </c>
      <c r="V92" s="106">
        <f t="shared" si="54"/>
        <v>1.8797598770671472E-3</v>
      </c>
      <c r="W92" s="29">
        <f t="shared" si="55"/>
        <v>89.3896096</v>
      </c>
      <c r="X92" s="64"/>
      <c r="Y92" s="181" t="str">
        <f t="shared" si="71"/>
        <v/>
      </c>
      <c r="Z92" s="133"/>
      <c r="AA92" s="78">
        <f t="shared" si="56"/>
        <v>0</v>
      </c>
      <c r="AB92" s="57" t="str">
        <f t="shared" si="57"/>
        <v/>
      </c>
      <c r="AC92" s="29">
        <f t="shared" si="58"/>
        <v>0</v>
      </c>
      <c r="AD92" s="47">
        <v>249.14536000000001</v>
      </c>
      <c r="AE92" s="28">
        <v>38.477290000000004</v>
      </c>
      <c r="AF92" s="60">
        <f t="shared" si="59"/>
        <v>0.15443711253542913</v>
      </c>
      <c r="AG92" s="61">
        <f t="shared" si="60"/>
        <v>49.829072000000004</v>
      </c>
      <c r="AH92" s="82">
        <f t="shared" si="61"/>
        <v>0</v>
      </c>
      <c r="AI92" s="82">
        <f t="shared" si="62"/>
        <v>0</v>
      </c>
      <c r="AJ92" s="29">
        <f t="shared" si="63"/>
        <v>49.829072000000004</v>
      </c>
      <c r="AK92" s="145">
        <f t="shared" si="64"/>
        <v>2303.6830222032377</v>
      </c>
      <c r="AL92" s="110">
        <f t="shared" si="65"/>
        <v>49.829072000000004</v>
      </c>
      <c r="AM92" s="149">
        <f t="shared" si="66"/>
        <v>2353.5120942032377</v>
      </c>
      <c r="AN92" s="114">
        <v>0</v>
      </c>
      <c r="AO92" s="116">
        <f t="shared" si="67"/>
        <v>2214.2934126032378</v>
      </c>
      <c r="AP92" s="152">
        <f t="shared" si="68"/>
        <v>2214.2934126032378</v>
      </c>
      <c r="AQ92" s="115">
        <f t="shared" si="69"/>
        <v>0</v>
      </c>
      <c r="AR92" s="112">
        <f t="shared" si="70"/>
        <v>2353.5120942032377</v>
      </c>
    </row>
    <row r="93" spans="1:44">
      <c r="A93" s="37" t="s">
        <v>202</v>
      </c>
      <c r="B93" s="3" t="s">
        <v>203</v>
      </c>
      <c r="C93" s="3" t="str">
        <f t="shared" si="50"/>
        <v>xx2535</v>
      </c>
      <c r="D93" s="2">
        <v>1</v>
      </c>
      <c r="E93" s="2">
        <v>0</v>
      </c>
      <c r="F93" s="41" t="s">
        <v>204</v>
      </c>
      <c r="G93" s="52">
        <v>477.16919319583593</v>
      </c>
      <c r="H93" s="132">
        <v>8372.875972840151</v>
      </c>
      <c r="I93" s="179">
        <v>8546.4930899999999</v>
      </c>
      <c r="J93" s="169">
        <v>4761.47</v>
      </c>
      <c r="K93" s="170">
        <v>4728.5</v>
      </c>
      <c r="L93" s="171">
        <f t="shared" si="51"/>
        <v>-6.9243321915291034E-3</v>
      </c>
      <c r="M93" s="159">
        <v>10339.65</v>
      </c>
      <c r="N93" s="160">
        <v>10563.204750633142</v>
      </c>
      <c r="O93" s="128">
        <f t="shared" si="52"/>
        <v>2.1621113928725011E-2</v>
      </c>
      <c r="P93" s="5">
        <f t="shared" si="73"/>
        <v>0</v>
      </c>
      <c r="Q93" s="5">
        <f t="shared" si="73"/>
        <v>0</v>
      </c>
      <c r="R93" s="5">
        <f t="shared" si="73"/>
        <v>0</v>
      </c>
      <c r="S93" s="5">
        <f t="shared" si="73"/>
        <v>0</v>
      </c>
      <c r="T93" s="5">
        <f t="shared" si="73"/>
        <v>0</v>
      </c>
      <c r="U93" s="7">
        <f t="shared" si="53"/>
        <v>0</v>
      </c>
      <c r="V93" s="106">
        <f t="shared" si="54"/>
        <v>0</v>
      </c>
      <c r="W93" s="29">
        <f t="shared" si="55"/>
        <v>0</v>
      </c>
      <c r="X93" s="64"/>
      <c r="Y93" s="181" t="str">
        <f t="shared" si="71"/>
        <v/>
      </c>
      <c r="Z93" s="133"/>
      <c r="AA93" s="78">
        <f t="shared" si="56"/>
        <v>0</v>
      </c>
      <c r="AB93" s="57" t="str">
        <f t="shared" si="57"/>
        <v/>
      </c>
      <c r="AC93" s="29">
        <f t="shared" si="58"/>
        <v>0</v>
      </c>
      <c r="AD93" s="47">
        <v>521.87201000000005</v>
      </c>
      <c r="AE93" s="28">
        <v>1.0945100000000139</v>
      </c>
      <c r="AF93" s="60">
        <f t="shared" si="59"/>
        <v>2.0972766866726839E-3</v>
      </c>
      <c r="AG93" s="61">
        <f t="shared" si="60"/>
        <v>104.37440200000002</v>
      </c>
      <c r="AH93" s="82">
        <f t="shared" si="61"/>
        <v>0</v>
      </c>
      <c r="AI93" s="82">
        <f t="shared" si="62"/>
        <v>0</v>
      </c>
      <c r="AJ93" s="29">
        <f t="shared" si="63"/>
        <v>104.37440200000002</v>
      </c>
      <c r="AK93" s="145">
        <f t="shared" si="64"/>
        <v>8372.875972840151</v>
      </c>
      <c r="AL93" s="110">
        <f t="shared" si="65"/>
        <v>581.54359519583591</v>
      </c>
      <c r="AM93" s="149">
        <f t="shared" si="66"/>
        <v>8954.4195680359862</v>
      </c>
      <c r="AN93" s="114">
        <v>0</v>
      </c>
      <c r="AO93" s="116">
        <f t="shared" si="67"/>
        <v>8372.875972840151</v>
      </c>
      <c r="AP93" s="152">
        <f t="shared" si="68"/>
        <v>8850.0451660359868</v>
      </c>
      <c r="AQ93" s="115">
        <f t="shared" si="69"/>
        <v>0</v>
      </c>
      <c r="AR93" s="112">
        <f t="shared" si="70"/>
        <v>8954.4195680359862</v>
      </c>
    </row>
    <row r="94" spans="1:44">
      <c r="A94" s="37" t="s">
        <v>202</v>
      </c>
      <c r="B94" s="3" t="s">
        <v>205</v>
      </c>
      <c r="C94" s="3" t="str">
        <f t="shared" si="50"/>
        <v>xx2586</v>
      </c>
      <c r="D94" s="2">
        <v>0</v>
      </c>
      <c r="E94" s="2">
        <v>0</v>
      </c>
      <c r="F94" s="41" t="s">
        <v>206</v>
      </c>
      <c r="G94" s="52">
        <v>0</v>
      </c>
      <c r="H94" s="132">
        <v>5244.114474650215</v>
      </c>
      <c r="I94" s="179">
        <v>5399.7894599999991</v>
      </c>
      <c r="J94" s="169">
        <v>3599.91</v>
      </c>
      <c r="K94" s="170">
        <v>2986.75</v>
      </c>
      <c r="L94" s="171">
        <f t="shared" si="51"/>
        <v>-0.17032648038423182</v>
      </c>
      <c r="M94" s="159">
        <v>8763.94</v>
      </c>
      <c r="N94" s="160">
        <v>5997.6533675096125</v>
      </c>
      <c r="O94" s="128">
        <f t="shared" si="52"/>
        <v>-0.31564417744648954</v>
      </c>
      <c r="P94" s="5">
        <f t="shared" si="73"/>
        <v>0</v>
      </c>
      <c r="Q94" s="5">
        <f t="shared" si="73"/>
        <v>0</v>
      </c>
      <c r="R94" s="5">
        <f t="shared" si="73"/>
        <v>0</v>
      </c>
      <c r="S94" s="5">
        <f t="shared" si="73"/>
        <v>0</v>
      </c>
      <c r="T94" s="5">
        <f t="shared" si="73"/>
        <v>269.98947299999998</v>
      </c>
      <c r="U94" s="7">
        <f t="shared" si="53"/>
        <v>269.98947299999998</v>
      </c>
      <c r="V94" s="106">
        <f t="shared" si="54"/>
        <v>5.677565668391775E-3</v>
      </c>
      <c r="W94" s="29">
        <f t="shared" si="55"/>
        <v>269.98947299999998</v>
      </c>
      <c r="X94" s="64"/>
      <c r="Y94" s="181" t="str">
        <f t="shared" si="71"/>
        <v/>
      </c>
      <c r="Z94" s="133"/>
      <c r="AA94" s="78">
        <f t="shared" si="56"/>
        <v>0</v>
      </c>
      <c r="AB94" s="57" t="str">
        <f t="shared" si="57"/>
        <v/>
      </c>
      <c r="AC94" s="29">
        <f t="shared" si="58"/>
        <v>0</v>
      </c>
      <c r="AD94" s="47">
        <v>691.37622999999996</v>
      </c>
      <c r="AE94" s="28">
        <v>22.37236</v>
      </c>
      <c r="AF94" s="60">
        <f t="shared" si="59"/>
        <v>3.2359168610699852E-2</v>
      </c>
      <c r="AG94" s="61">
        <f t="shared" si="60"/>
        <v>138.27524600000001</v>
      </c>
      <c r="AH94" s="82">
        <f t="shared" si="61"/>
        <v>0</v>
      </c>
      <c r="AI94" s="82">
        <f t="shared" si="62"/>
        <v>0</v>
      </c>
      <c r="AJ94" s="29">
        <f t="shared" si="63"/>
        <v>138.27524600000001</v>
      </c>
      <c r="AK94" s="145">
        <f t="shared" si="64"/>
        <v>5514.1039476502146</v>
      </c>
      <c r="AL94" s="110">
        <f t="shared" si="65"/>
        <v>138.27524600000001</v>
      </c>
      <c r="AM94" s="149">
        <f t="shared" si="66"/>
        <v>5652.3791936502148</v>
      </c>
      <c r="AN94" s="114">
        <v>0</v>
      </c>
      <c r="AO94" s="116">
        <f t="shared" si="67"/>
        <v>5244.114474650215</v>
      </c>
      <c r="AP94" s="152">
        <f t="shared" si="68"/>
        <v>5244.114474650215</v>
      </c>
      <c r="AQ94" s="115">
        <f t="shared" si="69"/>
        <v>0</v>
      </c>
      <c r="AR94" s="112">
        <f t="shared" si="70"/>
        <v>5652.3791936502148</v>
      </c>
    </row>
    <row r="95" spans="1:44">
      <c r="A95" s="37" t="s">
        <v>202</v>
      </c>
      <c r="B95" s="3" t="s">
        <v>207</v>
      </c>
      <c r="C95" s="3" t="str">
        <f t="shared" si="50"/>
        <v>xx2601</v>
      </c>
      <c r="D95" s="2">
        <v>0</v>
      </c>
      <c r="E95" s="2">
        <v>0</v>
      </c>
      <c r="F95" s="41" t="s">
        <v>208</v>
      </c>
      <c r="G95" s="52">
        <v>0</v>
      </c>
      <c r="H95" s="132">
        <v>2592.18123403035</v>
      </c>
      <c r="I95" s="179">
        <v>2798.7548600000005</v>
      </c>
      <c r="J95" s="169">
        <v>1420.94</v>
      </c>
      <c r="K95" s="170">
        <v>1221.79</v>
      </c>
      <c r="L95" s="171">
        <f t="shared" si="51"/>
        <v>-0.14015370107112202</v>
      </c>
      <c r="M95" s="159">
        <v>3003.72</v>
      </c>
      <c r="N95" s="160">
        <v>2485.307072844234</v>
      </c>
      <c r="O95" s="128">
        <f t="shared" si="52"/>
        <v>-0.17259029708353835</v>
      </c>
      <c r="P95" s="5">
        <f t="shared" ref="P95:T104" si="74">+IF(AND($O95&lt;=P$2,$O95&gt;Q$2),P$3,0)*$I95</f>
        <v>0</v>
      </c>
      <c r="Q95" s="5">
        <f t="shared" si="74"/>
        <v>0</v>
      </c>
      <c r="R95" s="5">
        <f t="shared" si="74"/>
        <v>0</v>
      </c>
      <c r="S95" s="5">
        <f t="shared" si="74"/>
        <v>111.95019440000002</v>
      </c>
      <c r="T95" s="5">
        <f t="shared" si="74"/>
        <v>0</v>
      </c>
      <c r="U95" s="7">
        <f t="shared" si="53"/>
        <v>111.95019440000002</v>
      </c>
      <c r="V95" s="106">
        <f t="shared" si="54"/>
        <v>2.354182825103056E-3</v>
      </c>
      <c r="W95" s="29">
        <f t="shared" si="55"/>
        <v>111.95019440000002</v>
      </c>
      <c r="X95" s="64" t="s">
        <v>921</v>
      </c>
      <c r="Y95" s="181">
        <f t="shared" si="71"/>
        <v>2798.7548600000005</v>
      </c>
      <c r="Z95" s="133">
        <f>I95/H95</f>
        <v>1.0796910429169597</v>
      </c>
      <c r="AA95" s="78">
        <f t="shared" si="56"/>
        <v>2798.7548600000005</v>
      </c>
      <c r="AB95" s="57">
        <f t="shared" si="57"/>
        <v>2.0113300564551487E-3</v>
      </c>
      <c r="AC95" s="29">
        <f t="shared" si="58"/>
        <v>74.419212088840496</v>
      </c>
      <c r="AD95" s="47">
        <v>0</v>
      </c>
      <c r="AE95" s="28">
        <v>0</v>
      </c>
      <c r="AF95" s="60">
        <f t="shared" si="59"/>
        <v>0</v>
      </c>
      <c r="AG95" s="61">
        <f t="shared" si="60"/>
        <v>0</v>
      </c>
      <c r="AH95" s="82">
        <f t="shared" si="61"/>
        <v>1</v>
      </c>
      <c r="AI95" s="82">
        <f t="shared" si="62"/>
        <v>0</v>
      </c>
      <c r="AJ95" s="29">
        <f t="shared" si="63"/>
        <v>0</v>
      </c>
      <c r="AK95" s="145">
        <f t="shared" si="64"/>
        <v>2778.5506405191904</v>
      </c>
      <c r="AL95" s="110">
        <f t="shared" si="65"/>
        <v>0</v>
      </c>
      <c r="AM95" s="149">
        <f t="shared" si="66"/>
        <v>2778.5506405191904</v>
      </c>
      <c r="AN95" s="114">
        <v>0</v>
      </c>
      <c r="AO95" s="116">
        <f t="shared" si="67"/>
        <v>2592.18123403035</v>
      </c>
      <c r="AP95" s="152">
        <f t="shared" si="68"/>
        <v>2592.18123403035</v>
      </c>
      <c r="AQ95" s="115">
        <f t="shared" si="69"/>
        <v>0</v>
      </c>
      <c r="AR95" s="112">
        <f t="shared" si="70"/>
        <v>2778.5506405191904</v>
      </c>
    </row>
    <row r="96" spans="1:44">
      <c r="A96" s="37" t="s">
        <v>202</v>
      </c>
      <c r="B96" s="3" t="s">
        <v>209</v>
      </c>
      <c r="C96" s="3" t="str">
        <f t="shared" si="50"/>
        <v>xx2611</v>
      </c>
      <c r="D96" s="2">
        <v>1</v>
      </c>
      <c r="E96" s="2">
        <v>0</v>
      </c>
      <c r="F96" s="41" t="s">
        <v>210</v>
      </c>
      <c r="G96" s="52">
        <v>343.63401997125641</v>
      </c>
      <c r="H96" s="132">
        <v>0</v>
      </c>
      <c r="I96" s="179">
        <v>0</v>
      </c>
      <c r="J96" s="172">
        <v>0</v>
      </c>
      <c r="K96" s="173">
        <v>0</v>
      </c>
      <c r="L96" s="171">
        <f t="shared" si="51"/>
        <v>0</v>
      </c>
      <c r="M96" s="161">
        <v>0</v>
      </c>
      <c r="N96" s="162">
        <v>0</v>
      </c>
      <c r="O96" s="128">
        <f t="shared" si="52"/>
        <v>0</v>
      </c>
      <c r="P96" s="5">
        <f t="shared" si="74"/>
        <v>0</v>
      </c>
      <c r="Q96" s="5">
        <f t="shared" si="74"/>
        <v>0</v>
      </c>
      <c r="R96" s="5">
        <f t="shared" si="74"/>
        <v>0</v>
      </c>
      <c r="S96" s="5">
        <f t="shared" si="74"/>
        <v>0</v>
      </c>
      <c r="T96" s="5">
        <f t="shared" si="74"/>
        <v>0</v>
      </c>
      <c r="U96" s="7">
        <f t="shared" si="53"/>
        <v>0</v>
      </c>
      <c r="V96" s="106">
        <f t="shared" si="54"/>
        <v>0</v>
      </c>
      <c r="W96" s="29">
        <f t="shared" si="55"/>
        <v>0</v>
      </c>
      <c r="X96" s="64"/>
      <c r="Y96" s="181" t="str">
        <f t="shared" si="71"/>
        <v/>
      </c>
      <c r="Z96" s="133"/>
      <c r="AA96" s="78">
        <f t="shared" si="56"/>
        <v>0</v>
      </c>
      <c r="AB96" s="57" t="str">
        <f t="shared" si="57"/>
        <v/>
      </c>
      <c r="AC96" s="29">
        <f t="shared" si="58"/>
        <v>0</v>
      </c>
      <c r="AD96" s="47">
        <v>4.6614000000000004</v>
      </c>
      <c r="AE96" s="28">
        <v>0</v>
      </c>
      <c r="AF96" s="60">
        <f t="shared" si="59"/>
        <v>0</v>
      </c>
      <c r="AG96" s="61">
        <f t="shared" si="60"/>
        <v>0.93228000000000011</v>
      </c>
      <c r="AH96" s="82">
        <f t="shared" si="61"/>
        <v>1</v>
      </c>
      <c r="AI96" s="82">
        <f t="shared" si="62"/>
        <v>0</v>
      </c>
      <c r="AJ96" s="29">
        <f t="shared" si="63"/>
        <v>0</v>
      </c>
      <c r="AK96" s="145">
        <f t="shared" si="64"/>
        <v>0</v>
      </c>
      <c r="AL96" s="110">
        <f t="shared" si="65"/>
        <v>343.63401997125641</v>
      </c>
      <c r="AM96" s="149">
        <f t="shared" si="66"/>
        <v>343.63401997125641</v>
      </c>
      <c r="AN96" s="114">
        <v>0</v>
      </c>
      <c r="AO96" s="116">
        <f t="shared" si="67"/>
        <v>0</v>
      </c>
      <c r="AP96" s="152">
        <f t="shared" si="68"/>
        <v>343.63401997125641</v>
      </c>
      <c r="AQ96" s="115">
        <f t="shared" si="69"/>
        <v>0</v>
      </c>
      <c r="AR96" s="112">
        <f t="shared" si="70"/>
        <v>343.63401997125641</v>
      </c>
    </row>
    <row r="97" spans="1:44">
      <c r="A97" s="37" t="s">
        <v>202</v>
      </c>
      <c r="B97" s="3" t="s">
        <v>211</v>
      </c>
      <c r="C97" s="3" t="str">
        <f t="shared" si="50"/>
        <v>xx2893</v>
      </c>
      <c r="D97" s="2">
        <v>0</v>
      </c>
      <c r="E97" s="2">
        <v>0</v>
      </c>
      <c r="F97" s="41" t="s">
        <v>212</v>
      </c>
      <c r="G97" s="52">
        <v>0</v>
      </c>
      <c r="H97" s="132">
        <v>5579.4535443395371</v>
      </c>
      <c r="I97" s="179">
        <v>5801.7656700000007</v>
      </c>
      <c r="J97" s="169">
        <v>3077.58</v>
      </c>
      <c r="K97" s="170">
        <v>3284.7</v>
      </c>
      <c r="L97" s="171">
        <f t="shared" si="51"/>
        <v>6.7299631528668691E-2</v>
      </c>
      <c r="M97" s="159">
        <v>6510.9</v>
      </c>
      <c r="N97" s="160">
        <v>6425.7045891273619</v>
      </c>
      <c r="O97" s="128">
        <f t="shared" si="52"/>
        <v>-1.3085043676394625E-2</v>
      </c>
      <c r="P97" s="5">
        <f t="shared" si="74"/>
        <v>58.017656700000011</v>
      </c>
      <c r="Q97" s="5">
        <f t="shared" si="74"/>
        <v>0</v>
      </c>
      <c r="R97" s="5">
        <f t="shared" si="74"/>
        <v>0</v>
      </c>
      <c r="S97" s="5">
        <f t="shared" si="74"/>
        <v>0</v>
      </c>
      <c r="T97" s="5">
        <f t="shared" si="74"/>
        <v>0</v>
      </c>
      <c r="U97" s="7">
        <f t="shared" si="53"/>
        <v>58.017656700000011</v>
      </c>
      <c r="V97" s="106">
        <f t="shared" si="54"/>
        <v>1.2200440712755497E-3</v>
      </c>
      <c r="W97" s="29">
        <f t="shared" si="55"/>
        <v>58.017656700000011</v>
      </c>
      <c r="X97" s="64" t="s">
        <v>919</v>
      </c>
      <c r="Y97" s="181">
        <f t="shared" si="71"/>
        <v>5801.7656700000007</v>
      </c>
      <c r="Z97" s="133">
        <f>I97/H97</f>
        <v>1.0398447847793273</v>
      </c>
      <c r="AA97" s="78">
        <f t="shared" si="56"/>
        <v>5801.7656700000007</v>
      </c>
      <c r="AB97" s="57">
        <f t="shared" si="57"/>
        <v>4.1694490072562637E-3</v>
      </c>
      <c r="AC97" s="29">
        <f t="shared" si="58"/>
        <v>154.26961326848175</v>
      </c>
      <c r="AD97" s="47">
        <v>822.88607999999999</v>
      </c>
      <c r="AE97" s="28">
        <v>0</v>
      </c>
      <c r="AF97" s="60">
        <f t="shared" si="59"/>
        <v>0</v>
      </c>
      <c r="AG97" s="61">
        <f t="shared" si="60"/>
        <v>164.57721600000002</v>
      </c>
      <c r="AH97" s="82">
        <f t="shared" si="61"/>
        <v>0</v>
      </c>
      <c r="AI97" s="82">
        <f t="shared" si="62"/>
        <v>0</v>
      </c>
      <c r="AJ97" s="29">
        <f t="shared" si="63"/>
        <v>164.57721600000002</v>
      </c>
      <c r="AK97" s="145">
        <f t="shared" si="64"/>
        <v>5791.7408143080183</v>
      </c>
      <c r="AL97" s="110">
        <f t="shared" si="65"/>
        <v>164.57721600000002</v>
      </c>
      <c r="AM97" s="149">
        <f t="shared" si="66"/>
        <v>5956.318030308018</v>
      </c>
      <c r="AN97" s="114">
        <v>119</v>
      </c>
      <c r="AO97" s="116">
        <f t="shared" si="67"/>
        <v>5698.4535443395371</v>
      </c>
      <c r="AP97" s="152">
        <f t="shared" si="68"/>
        <v>5698.4535443395371</v>
      </c>
      <c r="AQ97" s="115">
        <f t="shared" si="69"/>
        <v>0</v>
      </c>
      <c r="AR97" s="112">
        <f t="shared" si="70"/>
        <v>5956.318030308018</v>
      </c>
    </row>
    <row r="98" spans="1:44">
      <c r="A98" s="37" t="s">
        <v>202</v>
      </c>
      <c r="B98" s="3" t="s">
        <v>213</v>
      </c>
      <c r="C98" s="3" t="str">
        <f t="shared" si="50"/>
        <v>xxC149</v>
      </c>
      <c r="D98" s="2">
        <v>0</v>
      </c>
      <c r="E98" s="2">
        <v>0</v>
      </c>
      <c r="F98" s="41" t="s">
        <v>214</v>
      </c>
      <c r="G98" s="52">
        <v>0</v>
      </c>
      <c r="H98" s="132">
        <v>961.62652713017258</v>
      </c>
      <c r="I98" s="179">
        <v>1532.9216100000001</v>
      </c>
      <c r="J98" s="169">
        <v>510.39</v>
      </c>
      <c r="K98" s="170">
        <v>491.95</v>
      </c>
      <c r="L98" s="171">
        <f t="shared" si="51"/>
        <v>-3.6129234506945718E-2</v>
      </c>
      <c r="M98" s="159">
        <v>1042.43</v>
      </c>
      <c r="N98" s="160">
        <v>987.925371791781</v>
      </c>
      <c r="O98" s="128">
        <f t="shared" si="52"/>
        <v>-5.2286127805434512E-2</v>
      </c>
      <c r="P98" s="5">
        <f t="shared" si="74"/>
        <v>0</v>
      </c>
      <c r="Q98" s="5">
        <f t="shared" si="74"/>
        <v>30.658432200000004</v>
      </c>
      <c r="R98" s="5">
        <f t="shared" si="74"/>
        <v>0</v>
      </c>
      <c r="S98" s="5">
        <f t="shared" si="74"/>
        <v>0</v>
      </c>
      <c r="T98" s="5">
        <f t="shared" si="74"/>
        <v>0</v>
      </c>
      <c r="U98" s="7">
        <f t="shared" si="53"/>
        <v>30.658432200000004</v>
      </c>
      <c r="V98" s="106">
        <f t="shared" si="54"/>
        <v>6.4471129252301228E-4</v>
      </c>
      <c r="W98" s="29">
        <f t="shared" si="55"/>
        <v>30.6584322</v>
      </c>
      <c r="X98" s="64"/>
      <c r="Y98" s="181" t="str">
        <f t="shared" si="71"/>
        <v/>
      </c>
      <c r="Z98" s="133"/>
      <c r="AA98" s="78">
        <f t="shared" si="56"/>
        <v>0</v>
      </c>
      <c r="AB98" s="57" t="str">
        <f t="shared" si="57"/>
        <v/>
      </c>
      <c r="AC98" s="29">
        <f t="shared" si="58"/>
        <v>0</v>
      </c>
      <c r="AD98" s="47">
        <v>0</v>
      </c>
      <c r="AE98" s="28">
        <v>0</v>
      </c>
      <c r="AF98" s="60">
        <f t="shared" si="59"/>
        <v>0</v>
      </c>
      <c r="AG98" s="61">
        <f t="shared" si="60"/>
        <v>0</v>
      </c>
      <c r="AH98" s="82">
        <f t="shared" si="61"/>
        <v>1</v>
      </c>
      <c r="AI98" s="82">
        <f t="shared" si="62"/>
        <v>0</v>
      </c>
      <c r="AJ98" s="29">
        <f t="shared" si="63"/>
        <v>0</v>
      </c>
      <c r="AK98" s="145">
        <f t="shared" si="64"/>
        <v>992.28495933017257</v>
      </c>
      <c r="AL98" s="110">
        <f t="shared" si="65"/>
        <v>0</v>
      </c>
      <c r="AM98" s="149">
        <f t="shared" si="66"/>
        <v>992.28495933017257</v>
      </c>
      <c r="AN98" s="114">
        <v>21</v>
      </c>
      <c r="AO98" s="116">
        <f t="shared" si="67"/>
        <v>982.62652713017258</v>
      </c>
      <c r="AP98" s="152">
        <f t="shared" si="68"/>
        <v>982.62652713017258</v>
      </c>
      <c r="AQ98" s="115">
        <f t="shared" si="69"/>
        <v>0</v>
      </c>
      <c r="AR98" s="112">
        <f t="shared" si="70"/>
        <v>992.28495933017257</v>
      </c>
    </row>
    <row r="99" spans="1:44">
      <c r="A99" s="37" t="s">
        <v>202</v>
      </c>
      <c r="B99" s="3" t="s">
        <v>215</v>
      </c>
      <c r="C99" s="3" t="str">
        <f t="shared" si="50"/>
        <v>xxH505</v>
      </c>
      <c r="D99" s="2">
        <v>1</v>
      </c>
      <c r="E99" s="2">
        <v>0</v>
      </c>
      <c r="F99" s="41" t="s">
        <v>216</v>
      </c>
      <c r="G99" s="52">
        <v>578.58068947981189</v>
      </c>
      <c r="H99" s="132">
        <v>0</v>
      </c>
      <c r="I99" s="179">
        <v>0</v>
      </c>
      <c r="J99" s="172">
        <v>0</v>
      </c>
      <c r="K99" s="173">
        <v>0</v>
      </c>
      <c r="L99" s="171">
        <f t="shared" si="51"/>
        <v>0</v>
      </c>
      <c r="M99" s="161">
        <v>0</v>
      </c>
      <c r="N99" s="162">
        <v>0</v>
      </c>
      <c r="O99" s="128">
        <f t="shared" si="52"/>
        <v>0</v>
      </c>
      <c r="P99" s="5">
        <f t="shared" si="74"/>
        <v>0</v>
      </c>
      <c r="Q99" s="5">
        <f t="shared" si="74"/>
        <v>0</v>
      </c>
      <c r="R99" s="5">
        <f t="shared" si="74"/>
        <v>0</v>
      </c>
      <c r="S99" s="5">
        <f t="shared" si="74"/>
        <v>0</v>
      </c>
      <c r="T99" s="5">
        <f t="shared" si="74"/>
        <v>0</v>
      </c>
      <c r="U99" s="7">
        <f t="shared" si="53"/>
        <v>0</v>
      </c>
      <c r="V99" s="106">
        <f t="shared" si="54"/>
        <v>0</v>
      </c>
      <c r="W99" s="29">
        <f t="shared" si="55"/>
        <v>0</v>
      </c>
      <c r="X99" s="64"/>
      <c r="Y99" s="181" t="str">
        <f t="shared" si="71"/>
        <v/>
      </c>
      <c r="Z99" s="133"/>
      <c r="AA99" s="78">
        <f t="shared" si="56"/>
        <v>0</v>
      </c>
      <c r="AB99" s="57" t="str">
        <f t="shared" si="57"/>
        <v/>
      </c>
      <c r="AC99" s="29">
        <f t="shared" si="58"/>
        <v>0</v>
      </c>
      <c r="AD99" s="47">
        <v>0</v>
      </c>
      <c r="AE99" s="28">
        <v>0</v>
      </c>
      <c r="AF99" s="60">
        <f t="shared" si="59"/>
        <v>0</v>
      </c>
      <c r="AG99" s="61">
        <f t="shared" si="60"/>
        <v>0</v>
      </c>
      <c r="AH99" s="82">
        <f t="shared" si="61"/>
        <v>1</v>
      </c>
      <c r="AI99" s="82">
        <f t="shared" si="62"/>
        <v>0</v>
      </c>
      <c r="AJ99" s="29">
        <f t="shared" si="63"/>
        <v>0</v>
      </c>
      <c r="AK99" s="145">
        <f t="shared" si="64"/>
        <v>0</v>
      </c>
      <c r="AL99" s="110">
        <f t="shared" si="65"/>
        <v>578.58068947981189</v>
      </c>
      <c r="AM99" s="149">
        <f t="shared" si="66"/>
        <v>578.58068947981189</v>
      </c>
      <c r="AN99" s="114">
        <v>0</v>
      </c>
      <c r="AO99" s="116">
        <f t="shared" si="67"/>
        <v>0</v>
      </c>
      <c r="AP99" s="152">
        <f t="shared" si="68"/>
        <v>578.58068947981189</v>
      </c>
      <c r="AQ99" s="115">
        <f t="shared" si="69"/>
        <v>0</v>
      </c>
      <c r="AR99" s="112">
        <f t="shared" si="70"/>
        <v>578.58068947981189</v>
      </c>
    </row>
    <row r="100" spans="1:44">
      <c r="A100" s="37" t="s">
        <v>202</v>
      </c>
      <c r="B100" s="3" t="s">
        <v>219</v>
      </c>
      <c r="C100" s="3" t="str">
        <f t="shared" si="50"/>
        <v>xxK676</v>
      </c>
      <c r="D100" s="2">
        <v>0</v>
      </c>
      <c r="E100" s="2">
        <v>0</v>
      </c>
      <c r="F100" s="41" t="s">
        <v>220</v>
      </c>
      <c r="G100" s="52">
        <v>0</v>
      </c>
      <c r="H100" s="132">
        <v>27521.575138308603</v>
      </c>
      <c r="I100" s="179">
        <v>29041.344819999998</v>
      </c>
      <c r="J100" s="169">
        <v>15144.25</v>
      </c>
      <c r="K100" s="170">
        <v>15603.41</v>
      </c>
      <c r="L100" s="171">
        <f t="shared" si="51"/>
        <v>3.0319098007494549E-2</v>
      </c>
      <c r="M100" s="159">
        <v>30852.82</v>
      </c>
      <c r="N100" s="160">
        <v>33261.919508327577</v>
      </c>
      <c r="O100" s="128">
        <f t="shared" si="52"/>
        <v>7.8083608186466424E-2</v>
      </c>
      <c r="P100" s="5">
        <f t="shared" si="74"/>
        <v>0</v>
      </c>
      <c r="Q100" s="5">
        <f t="shared" si="74"/>
        <v>0</v>
      </c>
      <c r="R100" s="5">
        <f t="shared" si="74"/>
        <v>0</v>
      </c>
      <c r="S100" s="5">
        <f t="shared" si="74"/>
        <v>0</v>
      </c>
      <c r="T100" s="5">
        <f t="shared" si="74"/>
        <v>0</v>
      </c>
      <c r="U100" s="7">
        <f t="shared" si="53"/>
        <v>0</v>
      </c>
      <c r="V100" s="106">
        <f t="shared" si="54"/>
        <v>0</v>
      </c>
      <c r="W100" s="29">
        <f t="shared" si="55"/>
        <v>0</v>
      </c>
      <c r="X100" s="64" t="s">
        <v>918</v>
      </c>
      <c r="Y100" s="181">
        <f t="shared" si="71"/>
        <v>29041.344819999998</v>
      </c>
      <c r="Z100" s="133">
        <f>I100/H100</f>
        <v>1.0552210283769681</v>
      </c>
      <c r="AA100" s="78">
        <f t="shared" si="56"/>
        <v>29041.344819999998</v>
      </c>
      <c r="AB100" s="57">
        <f t="shared" si="57"/>
        <v>2.0870613054100789E-2</v>
      </c>
      <c r="AC100" s="29">
        <f t="shared" si="58"/>
        <v>772.21268300172926</v>
      </c>
      <c r="AD100" s="47">
        <v>2089.4873400000001</v>
      </c>
      <c r="AE100" s="28">
        <v>43.468400000000003</v>
      </c>
      <c r="AF100" s="60">
        <f t="shared" si="59"/>
        <v>2.0803380411962679E-2</v>
      </c>
      <c r="AG100" s="61">
        <f t="shared" si="60"/>
        <v>417.89746800000006</v>
      </c>
      <c r="AH100" s="82">
        <f t="shared" si="61"/>
        <v>0</v>
      </c>
      <c r="AI100" s="82">
        <f t="shared" si="62"/>
        <v>0</v>
      </c>
      <c r="AJ100" s="29">
        <f t="shared" si="63"/>
        <v>417.89746800000006</v>
      </c>
      <c r="AK100" s="145">
        <f t="shared" si="64"/>
        <v>28293.787821310332</v>
      </c>
      <c r="AL100" s="110">
        <f t="shared" si="65"/>
        <v>417.89746800000006</v>
      </c>
      <c r="AM100" s="149">
        <f t="shared" si="66"/>
        <v>28711.685289310331</v>
      </c>
      <c r="AN100" s="114">
        <v>599</v>
      </c>
      <c r="AO100" s="116">
        <f t="shared" si="67"/>
        <v>28120.575138308603</v>
      </c>
      <c r="AP100" s="152">
        <f t="shared" si="68"/>
        <v>28120.575138308603</v>
      </c>
      <c r="AQ100" s="115">
        <f t="shared" si="69"/>
        <v>0</v>
      </c>
      <c r="AR100" s="112">
        <f t="shared" si="70"/>
        <v>28711.685289310331</v>
      </c>
    </row>
    <row r="101" spans="1:44">
      <c r="A101" s="37" t="s">
        <v>202</v>
      </c>
      <c r="B101" s="3" t="s">
        <v>217</v>
      </c>
      <c r="C101" s="3" t="str">
        <f t="shared" ref="C101:C132" si="75">CONCATENATE("xx",B101)</f>
        <v>xxM522</v>
      </c>
      <c r="D101" s="2">
        <v>1</v>
      </c>
      <c r="E101" s="2">
        <v>0</v>
      </c>
      <c r="F101" s="41" t="s">
        <v>218</v>
      </c>
      <c r="G101" s="52">
        <v>161.92378526209137</v>
      </c>
      <c r="H101" s="132">
        <v>2321.964601981806</v>
      </c>
      <c r="I101" s="179">
        <v>2541.6382300000005</v>
      </c>
      <c r="J101" s="169">
        <v>1811.92</v>
      </c>
      <c r="K101" s="170">
        <v>1249.2</v>
      </c>
      <c r="L101" s="171">
        <f t="shared" ref="L101:L132" si="76">+IF(J101&lt;&gt;0,K101/J101-1,0)</f>
        <v>-0.31056558788467481</v>
      </c>
      <c r="M101" s="159">
        <v>4035.1</v>
      </c>
      <c r="N101" s="160">
        <v>2949.8532689536769</v>
      </c>
      <c r="O101" s="128">
        <f t="shared" ref="O101:O132" si="77">+IF(M101&lt;&gt;0,N101/M101-1,0)</f>
        <v>-0.26895163218912121</v>
      </c>
      <c r="P101" s="5">
        <f t="shared" si="74"/>
        <v>0</v>
      </c>
      <c r="Q101" s="5">
        <f t="shared" si="74"/>
        <v>0</v>
      </c>
      <c r="R101" s="5">
        <f t="shared" si="74"/>
        <v>0</v>
      </c>
      <c r="S101" s="5">
        <f t="shared" si="74"/>
        <v>101.66552920000002</v>
      </c>
      <c r="T101" s="5">
        <f t="shared" si="74"/>
        <v>0</v>
      </c>
      <c r="U101" s="7">
        <f t="shared" ref="U101:U132" si="78">+SUM(P101:T101)</f>
        <v>101.66552920000002</v>
      </c>
      <c r="V101" s="106">
        <f t="shared" ref="V101:V132" si="79">+U101/$U$146</f>
        <v>2.1379082370548636E-3</v>
      </c>
      <c r="W101" s="29">
        <f t="shared" ref="W101:W132" si="80">+V101*W$3</f>
        <v>101.66552920000002</v>
      </c>
      <c r="X101" s="64"/>
      <c r="Y101" s="181" t="str">
        <f t="shared" si="71"/>
        <v/>
      </c>
      <c r="Z101" s="133"/>
      <c r="AA101" s="78">
        <f t="shared" ref="AA101:AA132" si="81">+IF($Z101&gt;1.02,$Y101,0)</f>
        <v>0</v>
      </c>
      <c r="AB101" s="57" t="str">
        <f t="shared" ref="AB101:AB132" si="82">+IF(X101&lt;&gt;"",AA101/$AA$146,"")</f>
        <v/>
      </c>
      <c r="AC101" s="29">
        <f t="shared" ref="AC101:AC132" si="83">+IF(X101&lt;&gt;"",AB101*$AC$3,0)</f>
        <v>0</v>
      </c>
      <c r="AD101" s="47">
        <v>104.2002</v>
      </c>
      <c r="AE101" s="28">
        <v>0</v>
      </c>
      <c r="AF101" s="60">
        <f t="shared" ref="AF101:AF132" si="84">+IF(AD101&lt;&gt;0,AE101/AD101,0)</f>
        <v>0</v>
      </c>
      <c r="AG101" s="61">
        <f t="shared" ref="AG101:AG132" si="85">$AG$3*AD101</f>
        <v>20.840040000000002</v>
      </c>
      <c r="AH101" s="82">
        <f t="shared" ref="AH101:AH132" si="86">IF(AD101&lt;100,1,0)</f>
        <v>0</v>
      </c>
      <c r="AI101" s="82">
        <f t="shared" ref="AI101:AI132" si="87">IF(AF101&lt;$AI$3,"1",0)</f>
        <v>0</v>
      </c>
      <c r="AJ101" s="29">
        <f t="shared" ref="AJ101:AJ132" si="88">IF((AH101+AI101)&gt;0,0,AG101)</f>
        <v>20.840040000000002</v>
      </c>
      <c r="AK101" s="145">
        <f t="shared" ref="AK101:AK132" si="89">+H101+W101+AC101</f>
        <v>2423.6301311818061</v>
      </c>
      <c r="AL101" s="110">
        <f t="shared" ref="AL101:AL132" si="90">+G101+AJ101</f>
        <v>182.76382526209136</v>
      </c>
      <c r="AM101" s="149">
        <f t="shared" ref="AM101:AM132" si="91">AK101+AL101</f>
        <v>2606.3939564438974</v>
      </c>
      <c r="AN101" s="114">
        <v>0</v>
      </c>
      <c r="AO101" s="116">
        <f t="shared" ref="AO101:AO132" si="92">+AN101+H101</f>
        <v>2321.964601981806</v>
      </c>
      <c r="AP101" s="152">
        <f t="shared" ref="AP101:AP132" si="93">+AO101+G101</f>
        <v>2483.8883872438973</v>
      </c>
      <c r="AQ101" s="115">
        <f t="shared" ref="AQ101:AQ132" si="94">IF((AM101-AP101)&lt;0,AM101-AP101,0)</f>
        <v>0</v>
      </c>
      <c r="AR101" s="112">
        <f t="shared" ref="AR101:AR132" si="95">+AM101+(AQ101*-1)</f>
        <v>2606.3939564438974</v>
      </c>
    </row>
    <row r="102" spans="1:44">
      <c r="A102" s="37" t="s">
        <v>221</v>
      </c>
      <c r="B102" s="3" t="s">
        <v>222</v>
      </c>
      <c r="C102" s="3" t="str">
        <f t="shared" si="75"/>
        <v>xx2703</v>
      </c>
      <c r="D102" s="2">
        <v>1</v>
      </c>
      <c r="E102" s="2">
        <v>0</v>
      </c>
      <c r="F102" s="41" t="s">
        <v>223</v>
      </c>
      <c r="G102" s="52">
        <v>575.07156634654586</v>
      </c>
      <c r="H102" s="132">
        <v>3828.7658395441904</v>
      </c>
      <c r="I102" s="179">
        <v>4118.7971100000004</v>
      </c>
      <c r="J102" s="169">
        <v>3357.65</v>
      </c>
      <c r="K102" s="170">
        <v>2130.59</v>
      </c>
      <c r="L102" s="171">
        <f t="shared" si="76"/>
        <v>-0.36545202745968164</v>
      </c>
      <c r="M102" s="159">
        <v>7337.45</v>
      </c>
      <c r="N102" s="160">
        <v>5128.2937960193685</v>
      </c>
      <c r="O102" s="128">
        <f t="shared" si="77"/>
        <v>-0.30107955815448573</v>
      </c>
      <c r="P102" s="5">
        <f t="shared" si="74"/>
        <v>0</v>
      </c>
      <c r="Q102" s="5">
        <f t="shared" si="74"/>
        <v>0</v>
      </c>
      <c r="R102" s="5">
        <f t="shared" si="74"/>
        <v>0</v>
      </c>
      <c r="S102" s="5">
        <f t="shared" si="74"/>
        <v>0</v>
      </c>
      <c r="T102" s="5">
        <f t="shared" si="74"/>
        <v>205.93985550000002</v>
      </c>
      <c r="U102" s="7">
        <f t="shared" si="78"/>
        <v>205.93985550000002</v>
      </c>
      <c r="V102" s="106">
        <f t="shared" si="79"/>
        <v>4.330676453227357E-3</v>
      </c>
      <c r="W102" s="29">
        <f t="shared" si="80"/>
        <v>205.93985550000002</v>
      </c>
      <c r="X102" s="64"/>
      <c r="Y102" s="181" t="str">
        <f t="shared" si="71"/>
        <v/>
      </c>
      <c r="Z102" s="133"/>
      <c r="AA102" s="78">
        <f t="shared" si="81"/>
        <v>0</v>
      </c>
      <c r="AB102" s="57" t="str">
        <f t="shared" si="82"/>
        <v/>
      </c>
      <c r="AC102" s="29">
        <f t="shared" si="83"/>
        <v>0</v>
      </c>
      <c r="AD102" s="47">
        <v>106.79471000000001</v>
      </c>
      <c r="AE102" s="28">
        <v>11.51437999999996</v>
      </c>
      <c r="AF102" s="60">
        <f t="shared" si="84"/>
        <v>0.10781788723430176</v>
      </c>
      <c r="AG102" s="61">
        <f t="shared" si="85"/>
        <v>21.358942000000003</v>
      </c>
      <c r="AH102" s="82">
        <f t="shared" si="86"/>
        <v>0</v>
      </c>
      <c r="AI102" s="82">
        <f t="shared" si="87"/>
        <v>0</v>
      </c>
      <c r="AJ102" s="29">
        <f t="shared" si="88"/>
        <v>21.358942000000003</v>
      </c>
      <c r="AK102" s="145">
        <f t="shared" si="89"/>
        <v>4034.7056950441902</v>
      </c>
      <c r="AL102" s="110">
        <f t="shared" si="90"/>
        <v>596.43050834654582</v>
      </c>
      <c r="AM102" s="149">
        <f t="shared" si="91"/>
        <v>4631.1362033907362</v>
      </c>
      <c r="AN102" s="114">
        <v>0</v>
      </c>
      <c r="AO102" s="116">
        <f t="shared" si="92"/>
        <v>3828.7658395441904</v>
      </c>
      <c r="AP102" s="152">
        <f t="shared" si="93"/>
        <v>4403.8374058907366</v>
      </c>
      <c r="AQ102" s="115">
        <f t="shared" si="94"/>
        <v>0</v>
      </c>
      <c r="AR102" s="112">
        <f t="shared" si="95"/>
        <v>4631.1362033907362</v>
      </c>
    </row>
    <row r="103" spans="1:44">
      <c r="A103" s="37" t="s">
        <v>221</v>
      </c>
      <c r="B103" s="3" t="s">
        <v>224</v>
      </c>
      <c r="C103" s="3" t="str">
        <f t="shared" si="75"/>
        <v>xx2734</v>
      </c>
      <c r="D103" s="2">
        <v>0</v>
      </c>
      <c r="E103" s="2">
        <v>0</v>
      </c>
      <c r="F103" s="41" t="s">
        <v>225</v>
      </c>
      <c r="G103" s="52">
        <v>0</v>
      </c>
      <c r="H103" s="132">
        <v>35123.590686935706</v>
      </c>
      <c r="I103" s="179">
        <v>39904.66730999999</v>
      </c>
      <c r="J103" s="169">
        <v>22087.47</v>
      </c>
      <c r="K103" s="170">
        <v>20577.990000000002</v>
      </c>
      <c r="L103" s="171">
        <f t="shared" si="76"/>
        <v>-6.8341009631252447E-2</v>
      </c>
      <c r="M103" s="159">
        <v>48155.17</v>
      </c>
      <c r="N103" s="160">
        <v>43442.83595635488</v>
      </c>
      <c r="O103" s="128">
        <f t="shared" si="77"/>
        <v>-9.7857281858731215E-2</v>
      </c>
      <c r="P103" s="5">
        <f t="shared" si="74"/>
        <v>0</v>
      </c>
      <c r="Q103" s="5">
        <f t="shared" si="74"/>
        <v>798.09334619999981</v>
      </c>
      <c r="R103" s="5">
        <f t="shared" si="74"/>
        <v>0</v>
      </c>
      <c r="S103" s="5">
        <f t="shared" si="74"/>
        <v>0</v>
      </c>
      <c r="T103" s="5">
        <f t="shared" si="74"/>
        <v>0</v>
      </c>
      <c r="U103" s="7">
        <f t="shared" si="78"/>
        <v>798.09334619999981</v>
      </c>
      <c r="V103" s="106">
        <f t="shared" si="79"/>
        <v>1.6782977988764141E-2</v>
      </c>
      <c r="W103" s="29">
        <f t="shared" si="80"/>
        <v>798.09334619999981</v>
      </c>
      <c r="X103" s="64" t="s">
        <v>918</v>
      </c>
      <c r="Y103" s="181">
        <f t="shared" si="71"/>
        <v>39904.66730999999</v>
      </c>
      <c r="Z103" s="133">
        <f>I103/H103</f>
        <v>1.1361215220186078</v>
      </c>
      <c r="AA103" s="78">
        <f t="shared" si="81"/>
        <v>39904.66730999999</v>
      </c>
      <c r="AB103" s="57">
        <f t="shared" si="82"/>
        <v>2.8677558688882884E-2</v>
      </c>
      <c r="AC103" s="29">
        <f t="shared" si="83"/>
        <v>1061.0696714886667</v>
      </c>
      <c r="AD103" s="47">
        <v>3583.8995</v>
      </c>
      <c r="AE103" s="28">
        <v>2329.2774399999998</v>
      </c>
      <c r="AF103" s="60">
        <f t="shared" si="84"/>
        <v>0.64992822482884904</v>
      </c>
      <c r="AG103" s="61">
        <f t="shared" si="85"/>
        <v>716.7799</v>
      </c>
      <c r="AH103" s="82">
        <f t="shared" si="86"/>
        <v>0</v>
      </c>
      <c r="AI103" s="82">
        <f t="shared" si="87"/>
        <v>0</v>
      </c>
      <c r="AJ103" s="29">
        <f t="shared" si="88"/>
        <v>716.7799</v>
      </c>
      <c r="AK103" s="145">
        <f t="shared" si="89"/>
        <v>36982.753704624374</v>
      </c>
      <c r="AL103" s="110">
        <f t="shared" si="90"/>
        <v>716.7799</v>
      </c>
      <c r="AM103" s="149">
        <f t="shared" si="91"/>
        <v>37699.533604624376</v>
      </c>
      <c r="AN103" s="114">
        <v>777</v>
      </c>
      <c r="AO103" s="116">
        <f t="shared" si="92"/>
        <v>35900.590686935706</v>
      </c>
      <c r="AP103" s="152">
        <f t="shared" si="93"/>
        <v>35900.590686935706</v>
      </c>
      <c r="AQ103" s="115">
        <f t="shared" si="94"/>
        <v>0</v>
      </c>
      <c r="AR103" s="112">
        <f t="shared" si="95"/>
        <v>37699.533604624376</v>
      </c>
    </row>
    <row r="104" spans="1:44">
      <c r="A104" s="37" t="s">
        <v>221</v>
      </c>
      <c r="B104" s="3" t="s">
        <v>226</v>
      </c>
      <c r="C104" s="3" t="str">
        <f t="shared" si="75"/>
        <v>xx2747</v>
      </c>
      <c r="D104" s="2">
        <v>0</v>
      </c>
      <c r="E104" s="2">
        <v>0</v>
      </c>
      <c r="F104" s="41" t="s">
        <v>227</v>
      </c>
      <c r="G104" s="52">
        <v>0</v>
      </c>
      <c r="H104" s="132">
        <v>14117.55318262</v>
      </c>
      <c r="I104" s="179">
        <v>15298.368820000002</v>
      </c>
      <c r="J104" s="169">
        <v>10141.799999999999</v>
      </c>
      <c r="K104" s="170">
        <v>7846.18</v>
      </c>
      <c r="L104" s="171">
        <f t="shared" si="76"/>
        <v>-0.22635232404504124</v>
      </c>
      <c r="M104" s="159">
        <v>22423.69</v>
      </c>
      <c r="N104" s="160">
        <v>16722.727955108072</v>
      </c>
      <c r="O104" s="128">
        <f t="shared" si="77"/>
        <v>-0.25423835438734332</v>
      </c>
      <c r="P104" s="5">
        <f t="shared" si="74"/>
        <v>0</v>
      </c>
      <c r="Q104" s="5">
        <f t="shared" si="74"/>
        <v>0</v>
      </c>
      <c r="R104" s="5">
        <f t="shared" si="74"/>
        <v>0</v>
      </c>
      <c r="S104" s="5">
        <f t="shared" si="74"/>
        <v>611.93475280000007</v>
      </c>
      <c r="T104" s="5">
        <f t="shared" si="74"/>
        <v>0</v>
      </c>
      <c r="U104" s="7">
        <f t="shared" si="78"/>
        <v>611.93475280000007</v>
      </c>
      <c r="V104" s="106">
        <f t="shared" si="79"/>
        <v>1.2868278548745818E-2</v>
      </c>
      <c r="W104" s="29">
        <f t="shared" si="80"/>
        <v>611.93475280000007</v>
      </c>
      <c r="X104" s="64"/>
      <c r="Y104" s="181" t="str">
        <f t="shared" si="71"/>
        <v/>
      </c>
      <c r="Z104" s="133"/>
      <c r="AA104" s="78">
        <f t="shared" si="81"/>
        <v>0</v>
      </c>
      <c r="AB104" s="57" t="str">
        <f t="shared" si="82"/>
        <v/>
      </c>
      <c r="AC104" s="29">
        <f t="shared" si="83"/>
        <v>0</v>
      </c>
      <c r="AD104" s="47">
        <v>1830.5360700000001</v>
      </c>
      <c r="AE104" s="28">
        <v>0.87999000000000005</v>
      </c>
      <c r="AF104" s="60">
        <f t="shared" si="84"/>
        <v>4.8072803066917985E-4</v>
      </c>
      <c r="AG104" s="61">
        <f t="shared" si="85"/>
        <v>366.10721400000006</v>
      </c>
      <c r="AH104" s="82">
        <f t="shared" si="86"/>
        <v>0</v>
      </c>
      <c r="AI104" s="82">
        <f t="shared" si="87"/>
        <v>0</v>
      </c>
      <c r="AJ104" s="29">
        <f t="shared" si="88"/>
        <v>366.10721400000006</v>
      </c>
      <c r="AK104" s="145">
        <f t="shared" si="89"/>
        <v>14729.48793542</v>
      </c>
      <c r="AL104" s="110">
        <f t="shared" si="90"/>
        <v>366.10721400000006</v>
      </c>
      <c r="AM104" s="149">
        <f t="shared" si="91"/>
        <v>15095.59514942</v>
      </c>
      <c r="AN104" s="114">
        <v>499</v>
      </c>
      <c r="AO104" s="116">
        <f t="shared" si="92"/>
        <v>14616.55318262</v>
      </c>
      <c r="AP104" s="152">
        <f t="shared" si="93"/>
        <v>14616.55318262</v>
      </c>
      <c r="AQ104" s="115">
        <f t="shared" si="94"/>
        <v>0</v>
      </c>
      <c r="AR104" s="112">
        <f t="shared" si="95"/>
        <v>15095.59514942</v>
      </c>
    </row>
    <row r="105" spans="1:44">
      <c r="A105" s="37" t="s">
        <v>221</v>
      </c>
      <c r="B105" s="3" t="s">
        <v>228</v>
      </c>
      <c r="C105" s="3" t="str">
        <f t="shared" si="75"/>
        <v>xxH098</v>
      </c>
      <c r="D105" s="2">
        <v>0</v>
      </c>
      <c r="E105" s="2">
        <v>0</v>
      </c>
      <c r="F105" s="41" t="s">
        <v>229</v>
      </c>
      <c r="G105" s="52">
        <v>0</v>
      </c>
      <c r="H105" s="132">
        <v>867.95750223421794</v>
      </c>
      <c r="I105" s="179">
        <v>937.41896000000008</v>
      </c>
      <c r="J105" s="169">
        <v>523.79999999999995</v>
      </c>
      <c r="K105" s="170">
        <v>486.73</v>
      </c>
      <c r="L105" s="171">
        <f t="shared" si="76"/>
        <v>-7.0771286750668128E-2</v>
      </c>
      <c r="M105" s="159">
        <v>966.38</v>
      </c>
      <c r="N105" s="160">
        <v>936.47077344975503</v>
      </c>
      <c r="O105" s="128">
        <f t="shared" si="77"/>
        <v>-3.0949757393825328E-2</v>
      </c>
      <c r="P105" s="5">
        <f t="shared" ref="P105:T114" si="96">+IF(AND($O105&lt;=P$2,$O105&gt;Q$2),P$3,0)*$I105</f>
        <v>9.3741896000000011</v>
      </c>
      <c r="Q105" s="5">
        <f t="shared" si="96"/>
        <v>0</v>
      </c>
      <c r="R105" s="5">
        <f t="shared" si="96"/>
        <v>0</v>
      </c>
      <c r="S105" s="5">
        <f t="shared" si="96"/>
        <v>0</v>
      </c>
      <c r="T105" s="5">
        <f t="shared" si="96"/>
        <v>0</v>
      </c>
      <c r="U105" s="7">
        <f t="shared" si="78"/>
        <v>9.3741896000000011</v>
      </c>
      <c r="V105" s="106">
        <f t="shared" si="79"/>
        <v>1.9712834152594991E-4</v>
      </c>
      <c r="W105" s="29">
        <f t="shared" si="80"/>
        <v>9.3741896000000011</v>
      </c>
      <c r="X105" s="64"/>
      <c r="Y105" s="181" t="str">
        <f t="shared" si="71"/>
        <v/>
      </c>
      <c r="Z105" s="133"/>
      <c r="AA105" s="78">
        <f t="shared" si="81"/>
        <v>0</v>
      </c>
      <c r="AB105" s="57" t="str">
        <f t="shared" si="82"/>
        <v/>
      </c>
      <c r="AC105" s="29">
        <f t="shared" si="83"/>
        <v>0</v>
      </c>
      <c r="AD105" s="47">
        <v>0</v>
      </c>
      <c r="AE105" s="28">
        <v>0</v>
      </c>
      <c r="AF105" s="60">
        <f t="shared" si="84"/>
        <v>0</v>
      </c>
      <c r="AG105" s="61">
        <f t="shared" si="85"/>
        <v>0</v>
      </c>
      <c r="AH105" s="82">
        <f t="shared" si="86"/>
        <v>1</v>
      </c>
      <c r="AI105" s="82">
        <f t="shared" si="87"/>
        <v>0</v>
      </c>
      <c r="AJ105" s="29">
        <f t="shared" si="88"/>
        <v>0</v>
      </c>
      <c r="AK105" s="145">
        <f t="shared" si="89"/>
        <v>877.33169183421796</v>
      </c>
      <c r="AL105" s="110">
        <f t="shared" si="90"/>
        <v>0</v>
      </c>
      <c r="AM105" s="149">
        <f t="shared" si="91"/>
        <v>877.33169183421796</v>
      </c>
      <c r="AN105" s="114">
        <v>0</v>
      </c>
      <c r="AO105" s="116">
        <f t="shared" si="92"/>
        <v>867.95750223421794</v>
      </c>
      <c r="AP105" s="152">
        <f t="shared" si="93"/>
        <v>867.95750223421794</v>
      </c>
      <c r="AQ105" s="115">
        <f t="shared" si="94"/>
        <v>0</v>
      </c>
      <c r="AR105" s="112">
        <f t="shared" si="95"/>
        <v>877.33169183421796</v>
      </c>
    </row>
    <row r="106" spans="1:44">
      <c r="A106" s="37" t="s">
        <v>230</v>
      </c>
      <c r="B106" s="3" t="s">
        <v>231</v>
      </c>
      <c r="C106" s="3" t="str">
        <f t="shared" si="75"/>
        <v>xx0765</v>
      </c>
      <c r="D106" s="2">
        <v>1</v>
      </c>
      <c r="E106" s="2">
        <v>0</v>
      </c>
      <c r="F106" s="41" t="s">
        <v>232</v>
      </c>
      <c r="G106" s="52">
        <v>679.04012015997705</v>
      </c>
      <c r="H106" s="132">
        <v>0</v>
      </c>
      <c r="I106" s="179">
        <v>0</v>
      </c>
      <c r="J106" s="172">
        <v>0</v>
      </c>
      <c r="K106" s="173">
        <v>0</v>
      </c>
      <c r="L106" s="171">
        <f t="shared" si="76"/>
        <v>0</v>
      </c>
      <c r="M106" s="161">
        <v>0</v>
      </c>
      <c r="N106" s="162">
        <v>0</v>
      </c>
      <c r="O106" s="128">
        <f t="shared" si="77"/>
        <v>0</v>
      </c>
      <c r="P106" s="5">
        <f t="shared" si="96"/>
        <v>0</v>
      </c>
      <c r="Q106" s="5">
        <f t="shared" si="96"/>
        <v>0</v>
      </c>
      <c r="R106" s="5">
        <f t="shared" si="96"/>
        <v>0</v>
      </c>
      <c r="S106" s="5">
        <f t="shared" si="96"/>
        <v>0</v>
      </c>
      <c r="T106" s="5">
        <f t="shared" si="96"/>
        <v>0</v>
      </c>
      <c r="U106" s="7">
        <f t="shared" si="78"/>
        <v>0</v>
      </c>
      <c r="V106" s="106">
        <f t="shared" si="79"/>
        <v>0</v>
      </c>
      <c r="W106" s="29">
        <f t="shared" si="80"/>
        <v>0</v>
      </c>
      <c r="X106" s="64"/>
      <c r="Y106" s="181" t="str">
        <f t="shared" si="71"/>
        <v/>
      </c>
      <c r="Z106" s="133"/>
      <c r="AA106" s="78">
        <f t="shared" si="81"/>
        <v>0</v>
      </c>
      <c r="AB106" s="57" t="str">
        <f t="shared" si="82"/>
        <v/>
      </c>
      <c r="AC106" s="29">
        <f t="shared" si="83"/>
        <v>0</v>
      </c>
      <c r="AD106" s="47">
        <v>0</v>
      </c>
      <c r="AE106" s="28">
        <v>0</v>
      </c>
      <c r="AF106" s="60">
        <f t="shared" si="84"/>
        <v>0</v>
      </c>
      <c r="AG106" s="61">
        <f t="shared" si="85"/>
        <v>0</v>
      </c>
      <c r="AH106" s="82">
        <f t="shared" si="86"/>
        <v>1</v>
      </c>
      <c r="AI106" s="82">
        <f t="shared" si="87"/>
        <v>0</v>
      </c>
      <c r="AJ106" s="29">
        <f t="shared" si="88"/>
        <v>0</v>
      </c>
      <c r="AK106" s="145">
        <f t="shared" si="89"/>
        <v>0</v>
      </c>
      <c r="AL106" s="110">
        <f t="shared" si="90"/>
        <v>679.04012015997705</v>
      </c>
      <c r="AM106" s="149">
        <f t="shared" si="91"/>
        <v>679.04012015997705</v>
      </c>
      <c r="AN106" s="114">
        <v>0</v>
      </c>
      <c r="AO106" s="116">
        <f t="shared" si="92"/>
        <v>0</v>
      </c>
      <c r="AP106" s="152">
        <f t="shared" si="93"/>
        <v>679.04012015997705</v>
      </c>
      <c r="AQ106" s="115">
        <f t="shared" si="94"/>
        <v>0</v>
      </c>
      <c r="AR106" s="112">
        <f t="shared" si="95"/>
        <v>679.04012015997705</v>
      </c>
    </row>
    <row r="107" spans="1:44">
      <c r="A107" s="37" t="s">
        <v>230</v>
      </c>
      <c r="B107" s="3" t="s">
        <v>233</v>
      </c>
      <c r="C107" s="3" t="str">
        <f t="shared" si="75"/>
        <v>xx2872</v>
      </c>
      <c r="D107" s="2">
        <v>0</v>
      </c>
      <c r="E107" s="2">
        <v>1</v>
      </c>
      <c r="F107" s="41" t="s">
        <v>234</v>
      </c>
      <c r="G107" s="52">
        <v>0</v>
      </c>
      <c r="H107" s="132">
        <v>5010.1463410457663</v>
      </c>
      <c r="I107" s="179">
        <v>5571.6968300000008</v>
      </c>
      <c r="J107" s="169">
        <v>2517.8000000000002</v>
      </c>
      <c r="K107" s="170">
        <v>2841.28</v>
      </c>
      <c r="L107" s="171">
        <f t="shared" si="76"/>
        <v>0.12847724203669864</v>
      </c>
      <c r="M107" s="159">
        <v>5846.32</v>
      </c>
      <c r="N107" s="160">
        <v>5565.7395079348935</v>
      </c>
      <c r="O107" s="128">
        <f t="shared" si="77"/>
        <v>-4.7992667535322386E-2</v>
      </c>
      <c r="P107" s="5">
        <f t="shared" si="96"/>
        <v>55.716968300000012</v>
      </c>
      <c r="Q107" s="5">
        <f t="shared" si="96"/>
        <v>0</v>
      </c>
      <c r="R107" s="5">
        <f t="shared" si="96"/>
        <v>0</v>
      </c>
      <c r="S107" s="5">
        <f t="shared" si="96"/>
        <v>0</v>
      </c>
      <c r="T107" s="5">
        <f t="shared" si="96"/>
        <v>0</v>
      </c>
      <c r="U107" s="7">
        <f t="shared" si="78"/>
        <v>55.716968300000012</v>
      </c>
      <c r="V107" s="106">
        <f t="shared" si="79"/>
        <v>1.1716632609855603E-3</v>
      </c>
      <c r="W107" s="29">
        <f t="shared" si="80"/>
        <v>55.716968300000005</v>
      </c>
      <c r="X107" s="64" t="s">
        <v>922</v>
      </c>
      <c r="Y107" s="181">
        <f t="shared" si="71"/>
        <v>5571.6968300000008</v>
      </c>
      <c r="Z107" s="133">
        <f>I107/H107</f>
        <v>1.1120826520282883</v>
      </c>
      <c r="AA107" s="78">
        <f t="shared" si="81"/>
        <v>5571.6968300000008</v>
      </c>
      <c r="AB107" s="57">
        <f t="shared" si="82"/>
        <v>4.0041096345375792E-3</v>
      </c>
      <c r="AC107" s="29">
        <f t="shared" si="83"/>
        <v>148.15205647789043</v>
      </c>
      <c r="AD107" s="47">
        <v>197.72944000000001</v>
      </c>
      <c r="AE107" s="28">
        <v>0</v>
      </c>
      <c r="AF107" s="60">
        <f t="shared" si="84"/>
        <v>0</v>
      </c>
      <c r="AG107" s="61">
        <f t="shared" si="85"/>
        <v>39.545888000000005</v>
      </c>
      <c r="AH107" s="82">
        <f t="shared" si="86"/>
        <v>0</v>
      </c>
      <c r="AI107" s="82">
        <f t="shared" si="87"/>
        <v>0</v>
      </c>
      <c r="AJ107" s="29">
        <f t="shared" si="88"/>
        <v>39.545888000000005</v>
      </c>
      <c r="AK107" s="145">
        <f t="shared" si="89"/>
        <v>5214.0153658236568</v>
      </c>
      <c r="AL107" s="110">
        <f t="shared" si="90"/>
        <v>39.545888000000005</v>
      </c>
      <c r="AM107" s="149">
        <f t="shared" si="91"/>
        <v>5253.5612538236564</v>
      </c>
      <c r="AN107" s="114">
        <v>106</v>
      </c>
      <c r="AO107" s="116">
        <f t="shared" si="92"/>
        <v>5116.1463410457663</v>
      </c>
      <c r="AP107" s="152">
        <f t="shared" si="93"/>
        <v>5116.1463410457663</v>
      </c>
      <c r="AQ107" s="115">
        <f t="shared" si="94"/>
        <v>0</v>
      </c>
      <c r="AR107" s="112">
        <f t="shared" si="95"/>
        <v>5253.5612538236564</v>
      </c>
    </row>
    <row r="108" spans="1:44">
      <c r="A108" s="37" t="s">
        <v>230</v>
      </c>
      <c r="B108" s="3" t="s">
        <v>235</v>
      </c>
      <c r="C108" s="3" t="str">
        <f t="shared" si="75"/>
        <v>xx2873</v>
      </c>
      <c r="D108" s="2">
        <v>0</v>
      </c>
      <c r="E108" s="2">
        <v>0</v>
      </c>
      <c r="F108" s="41" t="s">
        <v>236</v>
      </c>
      <c r="G108" s="52">
        <v>0</v>
      </c>
      <c r="H108" s="132">
        <v>27443.875848747357</v>
      </c>
      <c r="I108" s="179">
        <v>29697.378530000002</v>
      </c>
      <c r="J108" s="169">
        <v>14333.75</v>
      </c>
      <c r="K108" s="170">
        <v>15274.29</v>
      </c>
      <c r="L108" s="171">
        <f t="shared" si="76"/>
        <v>6.5617162291793818E-2</v>
      </c>
      <c r="M108" s="159">
        <v>30412.959999999999</v>
      </c>
      <c r="N108" s="160">
        <v>33091.284169086313</v>
      </c>
      <c r="O108" s="128">
        <f t="shared" si="77"/>
        <v>8.8065225123970636E-2</v>
      </c>
      <c r="P108" s="5">
        <f t="shared" si="96"/>
        <v>0</v>
      </c>
      <c r="Q108" s="5">
        <f t="shared" si="96"/>
        <v>0</v>
      </c>
      <c r="R108" s="5">
        <f t="shared" si="96"/>
        <v>0</v>
      </c>
      <c r="S108" s="5">
        <f t="shared" si="96"/>
        <v>0</v>
      </c>
      <c r="T108" s="5">
        <f t="shared" si="96"/>
        <v>0</v>
      </c>
      <c r="U108" s="7">
        <f t="shared" si="78"/>
        <v>0</v>
      </c>
      <c r="V108" s="106">
        <f t="shared" si="79"/>
        <v>0</v>
      </c>
      <c r="W108" s="29">
        <f t="shared" si="80"/>
        <v>0</v>
      </c>
      <c r="X108" s="64"/>
      <c r="Y108" s="181" t="str">
        <f t="shared" si="71"/>
        <v/>
      </c>
      <c r="Z108" s="133"/>
      <c r="AA108" s="78">
        <f t="shared" si="81"/>
        <v>0</v>
      </c>
      <c r="AB108" s="57" t="str">
        <f t="shared" si="82"/>
        <v/>
      </c>
      <c r="AC108" s="29">
        <f t="shared" si="83"/>
        <v>0</v>
      </c>
      <c r="AD108" s="47">
        <v>3784.3270000000002</v>
      </c>
      <c r="AE108" s="28">
        <v>1163.79017</v>
      </c>
      <c r="AF108" s="60">
        <f t="shared" si="84"/>
        <v>0.30752896618077663</v>
      </c>
      <c r="AG108" s="61">
        <f t="shared" si="85"/>
        <v>756.86540000000014</v>
      </c>
      <c r="AH108" s="82">
        <f t="shared" si="86"/>
        <v>0</v>
      </c>
      <c r="AI108" s="82">
        <f t="shared" si="87"/>
        <v>0</v>
      </c>
      <c r="AJ108" s="29">
        <f t="shared" si="88"/>
        <v>756.86540000000014</v>
      </c>
      <c r="AK108" s="145">
        <f t="shared" si="89"/>
        <v>27443.875848747357</v>
      </c>
      <c r="AL108" s="110">
        <f t="shared" si="90"/>
        <v>756.86540000000014</v>
      </c>
      <c r="AM108" s="149">
        <f t="shared" si="91"/>
        <v>28200.741248747356</v>
      </c>
      <c r="AN108" s="114">
        <v>598</v>
      </c>
      <c r="AO108" s="116">
        <f t="shared" si="92"/>
        <v>28041.875848747357</v>
      </c>
      <c r="AP108" s="152">
        <f t="shared" si="93"/>
        <v>28041.875848747357</v>
      </c>
      <c r="AQ108" s="115">
        <f t="shared" si="94"/>
        <v>0</v>
      </c>
      <c r="AR108" s="112">
        <f t="shared" si="95"/>
        <v>28200.741248747356</v>
      </c>
    </row>
    <row r="109" spans="1:44">
      <c r="A109" s="37" t="s">
        <v>230</v>
      </c>
      <c r="B109" s="3" t="s">
        <v>237</v>
      </c>
      <c r="C109" s="3" t="str">
        <f t="shared" si="75"/>
        <v>xx2877</v>
      </c>
      <c r="D109" s="2">
        <v>0</v>
      </c>
      <c r="E109" s="2">
        <v>0</v>
      </c>
      <c r="F109" s="41" t="s">
        <v>238</v>
      </c>
      <c r="G109" s="52">
        <v>0</v>
      </c>
      <c r="H109" s="132">
        <v>15595.781120114591</v>
      </c>
      <c r="I109" s="179">
        <v>16784.791440000001</v>
      </c>
      <c r="J109" s="169">
        <v>8732</v>
      </c>
      <c r="K109" s="170">
        <v>6991.3</v>
      </c>
      <c r="L109" s="171">
        <f t="shared" si="76"/>
        <v>-0.1993472285845167</v>
      </c>
      <c r="M109" s="159">
        <v>18678.8</v>
      </c>
      <c r="N109" s="160">
        <v>15547.934534970371</v>
      </c>
      <c r="O109" s="128">
        <f t="shared" si="77"/>
        <v>-0.16761598523618371</v>
      </c>
      <c r="P109" s="5">
        <f t="shared" si="96"/>
        <v>0</v>
      </c>
      <c r="Q109" s="5">
        <f t="shared" si="96"/>
        <v>0</v>
      </c>
      <c r="R109" s="5">
        <f t="shared" si="96"/>
        <v>0</v>
      </c>
      <c r="S109" s="5">
        <f t="shared" si="96"/>
        <v>671.39165760000003</v>
      </c>
      <c r="T109" s="5">
        <f t="shared" si="96"/>
        <v>0</v>
      </c>
      <c r="U109" s="7">
        <f t="shared" si="78"/>
        <v>671.39165760000003</v>
      </c>
      <c r="V109" s="106">
        <f t="shared" si="79"/>
        <v>1.4118588339310571E-2</v>
      </c>
      <c r="W109" s="29">
        <f t="shared" si="80"/>
        <v>671.39165760000003</v>
      </c>
      <c r="X109" s="64" t="s">
        <v>921</v>
      </c>
      <c r="Y109" s="181">
        <f t="shared" si="71"/>
        <v>16784.791440000001</v>
      </c>
      <c r="Z109" s="133">
        <f>I109/H109</f>
        <v>1.0762392284636446</v>
      </c>
      <c r="AA109" s="78">
        <f t="shared" si="81"/>
        <v>16784.791440000001</v>
      </c>
      <c r="AB109" s="57">
        <f t="shared" si="82"/>
        <v>1.2062419612771337E-2</v>
      </c>
      <c r="AC109" s="29">
        <f t="shared" si="83"/>
        <v>446.30952567253945</v>
      </c>
      <c r="AD109" s="47">
        <v>792.96579999999994</v>
      </c>
      <c r="AE109" s="28">
        <v>0.19022</v>
      </c>
      <c r="AF109" s="60">
        <f t="shared" si="84"/>
        <v>2.3988424217034329E-4</v>
      </c>
      <c r="AG109" s="61">
        <f t="shared" si="85"/>
        <v>158.59316000000001</v>
      </c>
      <c r="AH109" s="82">
        <f t="shared" si="86"/>
        <v>0</v>
      </c>
      <c r="AI109" s="82">
        <f t="shared" si="87"/>
        <v>0</v>
      </c>
      <c r="AJ109" s="29">
        <f t="shared" si="88"/>
        <v>158.59316000000001</v>
      </c>
      <c r="AK109" s="145">
        <f t="shared" si="89"/>
        <v>16713.482303387129</v>
      </c>
      <c r="AL109" s="110">
        <f t="shared" si="90"/>
        <v>158.59316000000001</v>
      </c>
      <c r="AM109" s="149">
        <f t="shared" si="91"/>
        <v>16872.075463387129</v>
      </c>
      <c r="AN109" s="114">
        <v>1106</v>
      </c>
      <c r="AO109" s="116">
        <f t="shared" si="92"/>
        <v>16701.781120114589</v>
      </c>
      <c r="AP109" s="152">
        <f t="shared" si="93"/>
        <v>16701.781120114589</v>
      </c>
      <c r="AQ109" s="115">
        <f t="shared" si="94"/>
        <v>0</v>
      </c>
      <c r="AR109" s="112">
        <f t="shared" si="95"/>
        <v>16872.075463387129</v>
      </c>
    </row>
    <row r="110" spans="1:44">
      <c r="A110" s="37" t="s">
        <v>230</v>
      </c>
      <c r="B110" s="3" t="s">
        <v>239</v>
      </c>
      <c r="C110" s="3" t="str">
        <f t="shared" si="75"/>
        <v>xx2878</v>
      </c>
      <c r="D110" s="2">
        <v>0</v>
      </c>
      <c r="E110" s="2">
        <v>0</v>
      </c>
      <c r="F110" s="41" t="s">
        <v>240</v>
      </c>
      <c r="G110" s="52">
        <v>0</v>
      </c>
      <c r="H110" s="132">
        <v>46648.047993005188</v>
      </c>
      <c r="I110" s="179">
        <v>48496.729729999999</v>
      </c>
      <c r="J110" s="169">
        <v>14236.13</v>
      </c>
      <c r="K110" s="170">
        <v>15696.27</v>
      </c>
      <c r="L110" s="171">
        <f t="shared" si="76"/>
        <v>0.10256579562001766</v>
      </c>
      <c r="M110" s="159">
        <v>53477.75</v>
      </c>
      <c r="N110" s="160">
        <v>46481.335758353627</v>
      </c>
      <c r="O110" s="128">
        <f t="shared" si="77"/>
        <v>-0.13082850796165457</v>
      </c>
      <c r="P110" s="5">
        <f t="shared" si="96"/>
        <v>0</v>
      </c>
      <c r="Q110" s="5">
        <f t="shared" si="96"/>
        <v>0</v>
      </c>
      <c r="R110" s="5">
        <f t="shared" si="96"/>
        <v>1454.9018919</v>
      </c>
      <c r="S110" s="5">
        <f t="shared" si="96"/>
        <v>0</v>
      </c>
      <c r="T110" s="5">
        <f t="shared" si="96"/>
        <v>0</v>
      </c>
      <c r="U110" s="7">
        <f t="shared" si="78"/>
        <v>1454.9018919</v>
      </c>
      <c r="V110" s="106">
        <f t="shared" si="79"/>
        <v>3.0594900388318774E-2</v>
      </c>
      <c r="W110" s="29">
        <f t="shared" si="80"/>
        <v>1454.9018919</v>
      </c>
      <c r="X110" s="64"/>
      <c r="Y110" s="181" t="str">
        <f t="shared" si="71"/>
        <v/>
      </c>
      <c r="Z110" s="133"/>
      <c r="AA110" s="78">
        <f t="shared" si="81"/>
        <v>0</v>
      </c>
      <c r="AB110" s="57" t="str">
        <f t="shared" si="82"/>
        <v/>
      </c>
      <c r="AC110" s="29">
        <f t="shared" si="83"/>
        <v>0</v>
      </c>
      <c r="AD110" s="47">
        <v>2148.6037900000001</v>
      </c>
      <c r="AE110" s="28">
        <v>661.76908000000003</v>
      </c>
      <c r="AF110" s="60">
        <f t="shared" si="84"/>
        <v>0.30799958702483721</v>
      </c>
      <c r="AG110" s="61">
        <f t="shared" si="85"/>
        <v>429.72075800000005</v>
      </c>
      <c r="AH110" s="82">
        <f t="shared" si="86"/>
        <v>0</v>
      </c>
      <c r="AI110" s="82">
        <f t="shared" si="87"/>
        <v>0</v>
      </c>
      <c r="AJ110" s="29">
        <f t="shared" si="88"/>
        <v>429.72075800000005</v>
      </c>
      <c r="AK110" s="145">
        <f t="shared" si="89"/>
        <v>48102.949884905189</v>
      </c>
      <c r="AL110" s="110">
        <f t="shared" si="90"/>
        <v>429.72075800000005</v>
      </c>
      <c r="AM110" s="149">
        <f t="shared" si="91"/>
        <v>48532.670642905192</v>
      </c>
      <c r="AN110" s="114">
        <v>1214</v>
      </c>
      <c r="AO110" s="116">
        <f t="shared" si="92"/>
        <v>47862.047993005188</v>
      </c>
      <c r="AP110" s="152">
        <f t="shared" si="93"/>
        <v>47862.047993005188</v>
      </c>
      <c r="AQ110" s="115">
        <f t="shared" si="94"/>
        <v>0</v>
      </c>
      <c r="AR110" s="112">
        <f t="shared" si="95"/>
        <v>48532.670642905192</v>
      </c>
    </row>
    <row r="111" spans="1:44">
      <c r="A111" s="37" t="s">
        <v>230</v>
      </c>
      <c r="B111" s="3" t="s">
        <v>241</v>
      </c>
      <c r="C111" s="3" t="str">
        <f t="shared" si="75"/>
        <v>xx2879</v>
      </c>
      <c r="D111" s="2">
        <v>0</v>
      </c>
      <c r="E111" s="2">
        <v>0</v>
      </c>
      <c r="F111" s="41" t="s">
        <v>242</v>
      </c>
      <c r="G111" s="52">
        <v>0</v>
      </c>
      <c r="H111" s="132">
        <v>24691.778508798678</v>
      </c>
      <c r="I111" s="179">
        <v>26255.70319</v>
      </c>
      <c r="J111" s="169">
        <v>13191.7</v>
      </c>
      <c r="K111" s="170">
        <v>12605.19</v>
      </c>
      <c r="L111" s="171">
        <f t="shared" si="76"/>
        <v>-4.4460532001182607E-2</v>
      </c>
      <c r="M111" s="159">
        <v>26308.1</v>
      </c>
      <c r="N111" s="160">
        <v>28005.392737005091</v>
      </c>
      <c r="O111" s="128">
        <f t="shared" si="77"/>
        <v>6.4515975574256368E-2</v>
      </c>
      <c r="P111" s="5">
        <f t="shared" si="96"/>
        <v>0</v>
      </c>
      <c r="Q111" s="5">
        <f t="shared" si="96"/>
        <v>0</v>
      </c>
      <c r="R111" s="5">
        <f t="shared" si="96"/>
        <v>0</v>
      </c>
      <c r="S111" s="5">
        <f t="shared" si="96"/>
        <v>0</v>
      </c>
      <c r="T111" s="5">
        <f t="shared" si="96"/>
        <v>0</v>
      </c>
      <c r="U111" s="7">
        <f t="shared" si="78"/>
        <v>0</v>
      </c>
      <c r="V111" s="106">
        <f t="shared" si="79"/>
        <v>0</v>
      </c>
      <c r="W111" s="29">
        <f t="shared" si="80"/>
        <v>0</v>
      </c>
      <c r="X111" s="64"/>
      <c r="Y111" s="181" t="str">
        <f t="shared" si="71"/>
        <v/>
      </c>
      <c r="Z111" s="133"/>
      <c r="AA111" s="78">
        <f t="shared" si="81"/>
        <v>0</v>
      </c>
      <c r="AB111" s="57" t="str">
        <f t="shared" si="82"/>
        <v/>
      </c>
      <c r="AC111" s="29">
        <f t="shared" si="83"/>
        <v>0</v>
      </c>
      <c r="AD111" s="47">
        <v>3664.8195700000001</v>
      </c>
      <c r="AE111" s="28">
        <v>1166.99964</v>
      </c>
      <c r="AF111" s="60">
        <f t="shared" si="84"/>
        <v>0.31843304089319735</v>
      </c>
      <c r="AG111" s="61">
        <f t="shared" si="85"/>
        <v>732.96391400000005</v>
      </c>
      <c r="AH111" s="82">
        <f t="shared" si="86"/>
        <v>0</v>
      </c>
      <c r="AI111" s="82">
        <f t="shared" si="87"/>
        <v>0</v>
      </c>
      <c r="AJ111" s="29">
        <f t="shared" si="88"/>
        <v>732.96391400000005</v>
      </c>
      <c r="AK111" s="145">
        <f t="shared" si="89"/>
        <v>24691.778508798678</v>
      </c>
      <c r="AL111" s="110">
        <f t="shared" si="90"/>
        <v>732.96391400000005</v>
      </c>
      <c r="AM111" s="149">
        <f t="shared" si="91"/>
        <v>25424.742422798678</v>
      </c>
      <c r="AN111" s="114">
        <v>535</v>
      </c>
      <c r="AO111" s="116">
        <f t="shared" si="92"/>
        <v>25226.778508798678</v>
      </c>
      <c r="AP111" s="152">
        <f t="shared" si="93"/>
        <v>25226.778508798678</v>
      </c>
      <c r="AQ111" s="115">
        <f t="shared" si="94"/>
        <v>0</v>
      </c>
      <c r="AR111" s="112">
        <f t="shared" si="95"/>
        <v>25424.742422798678</v>
      </c>
    </row>
    <row r="112" spans="1:44">
      <c r="A112" s="37" t="s">
        <v>230</v>
      </c>
      <c r="B112" s="3" t="s">
        <v>243</v>
      </c>
      <c r="C112" s="3" t="str">
        <f t="shared" si="75"/>
        <v>xx2880</v>
      </c>
      <c r="D112" s="2">
        <v>0</v>
      </c>
      <c r="E112" s="2">
        <v>0</v>
      </c>
      <c r="F112" s="41" t="s">
        <v>244</v>
      </c>
      <c r="G112" s="52">
        <v>0</v>
      </c>
      <c r="H112" s="132">
        <v>42690.864393249729</v>
      </c>
      <c r="I112" s="179">
        <v>46751.553160000003</v>
      </c>
      <c r="J112" s="169">
        <v>16860.52</v>
      </c>
      <c r="K112" s="170">
        <v>18299.259999999998</v>
      </c>
      <c r="L112" s="171">
        <f t="shared" si="76"/>
        <v>8.5331887747234214E-2</v>
      </c>
      <c r="M112" s="159">
        <v>51252.46</v>
      </c>
      <c r="N112" s="160">
        <v>49005.588616169691</v>
      </c>
      <c r="O112" s="128">
        <f t="shared" si="77"/>
        <v>-4.3839288569374246E-2</v>
      </c>
      <c r="P112" s="5">
        <f t="shared" si="96"/>
        <v>467.51553160000003</v>
      </c>
      <c r="Q112" s="5">
        <f t="shared" si="96"/>
        <v>0</v>
      </c>
      <c r="R112" s="5">
        <f t="shared" si="96"/>
        <v>0</v>
      </c>
      <c r="S112" s="5">
        <f t="shared" si="96"/>
        <v>0</v>
      </c>
      <c r="T112" s="5">
        <f t="shared" si="96"/>
        <v>0</v>
      </c>
      <c r="U112" s="7">
        <f t="shared" si="78"/>
        <v>467.51553160000003</v>
      </c>
      <c r="V112" s="106">
        <f t="shared" si="79"/>
        <v>9.8313097253687753E-3</v>
      </c>
      <c r="W112" s="29">
        <f t="shared" si="80"/>
        <v>467.51553160000009</v>
      </c>
      <c r="X112" s="64"/>
      <c r="Y112" s="181" t="str">
        <f t="shared" si="71"/>
        <v/>
      </c>
      <c r="Z112" s="133"/>
      <c r="AA112" s="78">
        <f t="shared" si="81"/>
        <v>0</v>
      </c>
      <c r="AB112" s="57" t="str">
        <f t="shared" si="82"/>
        <v/>
      </c>
      <c r="AC112" s="29">
        <f t="shared" si="83"/>
        <v>0</v>
      </c>
      <c r="AD112" s="47">
        <v>2548.7441399999998</v>
      </c>
      <c r="AE112" s="28">
        <v>827.30390999999997</v>
      </c>
      <c r="AF112" s="60">
        <f t="shared" si="84"/>
        <v>0.32459276591019454</v>
      </c>
      <c r="AG112" s="61">
        <f t="shared" si="85"/>
        <v>509.748828</v>
      </c>
      <c r="AH112" s="82">
        <f t="shared" si="86"/>
        <v>0</v>
      </c>
      <c r="AI112" s="82">
        <f t="shared" si="87"/>
        <v>0</v>
      </c>
      <c r="AJ112" s="29">
        <f t="shared" si="88"/>
        <v>509.748828</v>
      </c>
      <c r="AK112" s="145">
        <f t="shared" si="89"/>
        <v>43158.379924849731</v>
      </c>
      <c r="AL112" s="110">
        <f t="shared" si="90"/>
        <v>509.748828</v>
      </c>
      <c r="AM112" s="149">
        <f t="shared" si="91"/>
        <v>43668.128752849734</v>
      </c>
      <c r="AN112" s="114">
        <v>1117</v>
      </c>
      <c r="AO112" s="116">
        <f t="shared" si="92"/>
        <v>43807.864393249729</v>
      </c>
      <c r="AP112" s="152">
        <f t="shared" si="93"/>
        <v>43807.864393249729</v>
      </c>
      <c r="AQ112" s="115">
        <f t="shared" si="94"/>
        <v>-139.73564039999474</v>
      </c>
      <c r="AR112" s="112">
        <f t="shared" si="95"/>
        <v>43807.864393249729</v>
      </c>
    </row>
    <row r="113" spans="1:44">
      <c r="A113" s="37" t="s">
        <v>230</v>
      </c>
      <c r="B113" s="3" t="s">
        <v>245</v>
      </c>
      <c r="C113" s="3" t="str">
        <f t="shared" si="75"/>
        <v>xx2886</v>
      </c>
      <c r="D113" s="2">
        <v>0</v>
      </c>
      <c r="E113" s="2">
        <v>0</v>
      </c>
      <c r="F113" s="41" t="s">
        <v>246</v>
      </c>
      <c r="G113" s="52">
        <v>0</v>
      </c>
      <c r="H113" s="132">
        <v>37973.467914442946</v>
      </c>
      <c r="I113" s="179">
        <v>45894.993809999993</v>
      </c>
      <c r="J113" s="169">
        <v>15994.44</v>
      </c>
      <c r="K113" s="170">
        <v>13682</v>
      </c>
      <c r="L113" s="171">
        <f t="shared" si="76"/>
        <v>-0.14457774076491581</v>
      </c>
      <c r="M113" s="159">
        <v>49380.54</v>
      </c>
      <c r="N113" s="160">
        <v>43163.187692567095</v>
      </c>
      <c r="O113" s="128">
        <f t="shared" si="77"/>
        <v>-0.1259069323144888</v>
      </c>
      <c r="P113" s="5">
        <f t="shared" si="96"/>
        <v>0</v>
      </c>
      <c r="Q113" s="5">
        <f t="shared" si="96"/>
        <v>0</v>
      </c>
      <c r="R113" s="5">
        <f t="shared" si="96"/>
        <v>1376.8498142999997</v>
      </c>
      <c r="S113" s="5">
        <f t="shared" si="96"/>
        <v>0</v>
      </c>
      <c r="T113" s="5">
        <f t="shared" si="96"/>
        <v>0</v>
      </c>
      <c r="U113" s="7">
        <f t="shared" si="78"/>
        <v>1376.8498142999997</v>
      </c>
      <c r="V113" s="106">
        <f t="shared" si="79"/>
        <v>2.895355566771031E-2</v>
      </c>
      <c r="W113" s="29">
        <f t="shared" si="80"/>
        <v>1376.8498142999997</v>
      </c>
      <c r="X113" s="64"/>
      <c r="Y113" s="181" t="str">
        <f t="shared" si="71"/>
        <v/>
      </c>
      <c r="Z113" s="133"/>
      <c r="AA113" s="78">
        <f t="shared" si="81"/>
        <v>0</v>
      </c>
      <c r="AB113" s="57" t="str">
        <f t="shared" si="82"/>
        <v/>
      </c>
      <c r="AC113" s="29">
        <f t="shared" si="83"/>
        <v>0</v>
      </c>
      <c r="AD113" s="47">
        <v>2954.9676399999998</v>
      </c>
      <c r="AE113" s="28">
        <v>258.33557999999999</v>
      </c>
      <c r="AF113" s="60">
        <f t="shared" si="84"/>
        <v>8.7424165497798814E-2</v>
      </c>
      <c r="AG113" s="61">
        <f t="shared" si="85"/>
        <v>590.99352799999997</v>
      </c>
      <c r="AH113" s="82">
        <f t="shared" si="86"/>
        <v>0</v>
      </c>
      <c r="AI113" s="82">
        <f t="shared" si="87"/>
        <v>0</v>
      </c>
      <c r="AJ113" s="29">
        <f t="shared" si="88"/>
        <v>590.99352799999997</v>
      </c>
      <c r="AK113" s="145">
        <f t="shared" si="89"/>
        <v>39350.317728742943</v>
      </c>
      <c r="AL113" s="110">
        <f t="shared" si="90"/>
        <v>590.99352799999997</v>
      </c>
      <c r="AM113" s="149">
        <f t="shared" si="91"/>
        <v>39941.311256742942</v>
      </c>
      <c r="AN113" s="114">
        <v>4926</v>
      </c>
      <c r="AO113" s="116">
        <f t="shared" si="92"/>
        <v>42899.467914442946</v>
      </c>
      <c r="AP113" s="152">
        <f t="shared" si="93"/>
        <v>42899.467914442946</v>
      </c>
      <c r="AQ113" s="115">
        <f t="shared" si="94"/>
        <v>-2958.1566577000049</v>
      </c>
      <c r="AR113" s="112">
        <f t="shared" si="95"/>
        <v>42899.467914442946</v>
      </c>
    </row>
    <row r="114" spans="1:44">
      <c r="A114" s="37" t="s">
        <v>230</v>
      </c>
      <c r="B114" s="3" t="s">
        <v>247</v>
      </c>
      <c r="C114" s="3" t="str">
        <f t="shared" si="75"/>
        <v>xx2887</v>
      </c>
      <c r="D114" s="2">
        <v>1</v>
      </c>
      <c r="E114" s="2">
        <v>0</v>
      </c>
      <c r="F114" s="41" t="s">
        <v>248</v>
      </c>
      <c r="G114" s="52">
        <v>354.51008309937617</v>
      </c>
      <c r="H114" s="132">
        <v>5602.5840134913988</v>
      </c>
      <c r="I114" s="179">
        <v>6767.50407</v>
      </c>
      <c r="J114" s="169">
        <v>5197.53</v>
      </c>
      <c r="K114" s="170">
        <v>3160.04</v>
      </c>
      <c r="L114" s="171">
        <f t="shared" si="76"/>
        <v>-0.3920112053225282</v>
      </c>
      <c r="M114" s="159">
        <v>11076.04</v>
      </c>
      <c r="N114" s="160">
        <v>7213.07280426954</v>
      </c>
      <c r="O114" s="128">
        <f t="shared" si="77"/>
        <v>-0.34876789861091695</v>
      </c>
      <c r="P114" s="5">
        <f t="shared" si="96"/>
        <v>0</v>
      </c>
      <c r="Q114" s="5">
        <f t="shared" si="96"/>
        <v>0</v>
      </c>
      <c r="R114" s="5">
        <f t="shared" si="96"/>
        <v>0</v>
      </c>
      <c r="S114" s="5">
        <f t="shared" si="96"/>
        <v>0</v>
      </c>
      <c r="T114" s="5">
        <f t="shared" si="96"/>
        <v>338.3752035</v>
      </c>
      <c r="U114" s="7">
        <f t="shared" si="78"/>
        <v>338.3752035</v>
      </c>
      <c r="V114" s="106">
        <f t="shared" si="79"/>
        <v>7.1156383138933728E-3</v>
      </c>
      <c r="W114" s="29">
        <f t="shared" si="80"/>
        <v>338.3752035</v>
      </c>
      <c r="X114" s="64"/>
      <c r="Y114" s="181" t="str">
        <f t="shared" si="71"/>
        <v/>
      </c>
      <c r="Z114" s="133"/>
      <c r="AA114" s="78">
        <f t="shared" si="81"/>
        <v>0</v>
      </c>
      <c r="AB114" s="57" t="str">
        <f t="shared" si="82"/>
        <v/>
      </c>
      <c r="AC114" s="29">
        <f t="shared" si="83"/>
        <v>0</v>
      </c>
      <c r="AD114" s="47">
        <v>2.5118099999999686</v>
      </c>
      <c r="AE114" s="28">
        <v>0</v>
      </c>
      <c r="AF114" s="60">
        <f t="shared" si="84"/>
        <v>0</v>
      </c>
      <c r="AG114" s="61">
        <f t="shared" si="85"/>
        <v>0.50236199999999376</v>
      </c>
      <c r="AH114" s="82">
        <f t="shared" si="86"/>
        <v>1</v>
      </c>
      <c r="AI114" s="82">
        <f t="shared" si="87"/>
        <v>0</v>
      </c>
      <c r="AJ114" s="29">
        <f t="shared" si="88"/>
        <v>0</v>
      </c>
      <c r="AK114" s="145">
        <f t="shared" si="89"/>
        <v>5940.9592169913985</v>
      </c>
      <c r="AL114" s="110">
        <f t="shared" si="90"/>
        <v>354.51008309937617</v>
      </c>
      <c r="AM114" s="149">
        <f t="shared" si="91"/>
        <v>6295.4693000907746</v>
      </c>
      <c r="AN114" s="114">
        <v>0</v>
      </c>
      <c r="AO114" s="116">
        <f t="shared" si="92"/>
        <v>5602.5840134913988</v>
      </c>
      <c r="AP114" s="152">
        <f t="shared" si="93"/>
        <v>5957.0940965907748</v>
      </c>
      <c r="AQ114" s="115">
        <f t="shared" si="94"/>
        <v>0</v>
      </c>
      <c r="AR114" s="112">
        <f t="shared" si="95"/>
        <v>6295.4693000907746</v>
      </c>
    </row>
    <row r="115" spans="1:44">
      <c r="A115" s="37" t="s">
        <v>230</v>
      </c>
      <c r="B115" s="3" t="s">
        <v>249</v>
      </c>
      <c r="C115" s="3" t="str">
        <f t="shared" si="75"/>
        <v>xx2889</v>
      </c>
      <c r="D115" s="2">
        <v>0</v>
      </c>
      <c r="E115" s="2">
        <v>0</v>
      </c>
      <c r="F115" s="41" t="s">
        <v>250</v>
      </c>
      <c r="G115" s="52">
        <v>0</v>
      </c>
      <c r="H115" s="132">
        <v>23202.248257931373</v>
      </c>
      <c r="I115" s="179">
        <v>25737.07431</v>
      </c>
      <c r="J115" s="169">
        <v>14017.15</v>
      </c>
      <c r="K115" s="170">
        <v>12003.6</v>
      </c>
      <c r="L115" s="171">
        <f t="shared" si="76"/>
        <v>-0.14364902993832551</v>
      </c>
      <c r="M115" s="159">
        <v>29617.1</v>
      </c>
      <c r="N115" s="160">
        <v>26356.705742456692</v>
      </c>
      <c r="O115" s="128">
        <f t="shared" si="77"/>
        <v>-0.11008485832655146</v>
      </c>
      <c r="P115" s="5">
        <f t="shared" ref="P115:T124" si="97">+IF(AND($O115&lt;=P$2,$O115&gt;Q$2),P$3,0)*$I115</f>
        <v>0</v>
      </c>
      <c r="Q115" s="5">
        <f t="shared" si="97"/>
        <v>0</v>
      </c>
      <c r="R115" s="5">
        <f t="shared" si="97"/>
        <v>772.11222929999997</v>
      </c>
      <c r="S115" s="5">
        <f t="shared" si="97"/>
        <v>0</v>
      </c>
      <c r="T115" s="5">
        <f t="shared" si="97"/>
        <v>0</v>
      </c>
      <c r="U115" s="7">
        <f t="shared" si="78"/>
        <v>772.11222929999997</v>
      </c>
      <c r="V115" s="106">
        <f t="shared" si="79"/>
        <v>1.6236625215454669E-2</v>
      </c>
      <c r="W115" s="29">
        <f t="shared" si="80"/>
        <v>772.11222929999997</v>
      </c>
      <c r="X115" s="64"/>
      <c r="Y115" s="181" t="str">
        <f t="shared" si="71"/>
        <v/>
      </c>
      <c r="Z115" s="133"/>
      <c r="AA115" s="78">
        <f t="shared" si="81"/>
        <v>0</v>
      </c>
      <c r="AB115" s="57" t="str">
        <f t="shared" si="82"/>
        <v/>
      </c>
      <c r="AC115" s="29">
        <f t="shared" si="83"/>
        <v>0</v>
      </c>
      <c r="AD115" s="47">
        <v>1691.67182</v>
      </c>
      <c r="AE115" s="28">
        <v>508.36723999999998</v>
      </c>
      <c r="AF115" s="60">
        <f t="shared" si="84"/>
        <v>0.30051173873665399</v>
      </c>
      <c r="AG115" s="61">
        <f t="shared" si="85"/>
        <v>338.33436400000005</v>
      </c>
      <c r="AH115" s="82">
        <f t="shared" si="86"/>
        <v>0</v>
      </c>
      <c r="AI115" s="82">
        <f t="shared" si="87"/>
        <v>0</v>
      </c>
      <c r="AJ115" s="29">
        <f t="shared" si="88"/>
        <v>338.33436400000005</v>
      </c>
      <c r="AK115" s="145">
        <f t="shared" si="89"/>
        <v>23974.360487231374</v>
      </c>
      <c r="AL115" s="110">
        <f t="shared" si="90"/>
        <v>338.33436400000005</v>
      </c>
      <c r="AM115" s="149">
        <f t="shared" si="91"/>
        <v>24312.694851231372</v>
      </c>
      <c r="AN115" s="114">
        <v>499</v>
      </c>
      <c r="AO115" s="116">
        <f t="shared" si="92"/>
        <v>23701.248257931373</v>
      </c>
      <c r="AP115" s="152">
        <f t="shared" si="93"/>
        <v>23701.248257931373</v>
      </c>
      <c r="AQ115" s="115">
        <f t="shared" si="94"/>
        <v>0</v>
      </c>
      <c r="AR115" s="112">
        <f t="shared" si="95"/>
        <v>24312.694851231372</v>
      </c>
    </row>
    <row r="116" spans="1:44">
      <c r="A116" s="37" t="s">
        <v>230</v>
      </c>
      <c r="B116" s="3" t="s">
        <v>251</v>
      </c>
      <c r="C116" s="3" t="str">
        <f t="shared" si="75"/>
        <v>xx2890</v>
      </c>
      <c r="D116" s="2">
        <v>1</v>
      </c>
      <c r="E116" s="2">
        <v>0</v>
      </c>
      <c r="F116" s="41" t="s">
        <v>252</v>
      </c>
      <c r="G116" s="52">
        <v>509.25174971316898</v>
      </c>
      <c r="H116" s="132">
        <v>12690.409201199955</v>
      </c>
      <c r="I116" s="179">
        <v>13709.326770000001</v>
      </c>
      <c r="J116" s="169">
        <v>9299.1200000000008</v>
      </c>
      <c r="K116" s="170">
        <v>6992.65</v>
      </c>
      <c r="L116" s="171">
        <f t="shared" si="76"/>
        <v>-0.2480309964813876</v>
      </c>
      <c r="M116" s="159">
        <v>20370.419999999998</v>
      </c>
      <c r="N116" s="160">
        <v>15334.566145515368</v>
      </c>
      <c r="O116" s="128">
        <f t="shared" si="77"/>
        <v>-0.24721404146230819</v>
      </c>
      <c r="P116" s="5">
        <f t="shared" si="97"/>
        <v>0</v>
      </c>
      <c r="Q116" s="5">
        <f t="shared" si="97"/>
        <v>0</v>
      </c>
      <c r="R116" s="5">
        <f t="shared" si="97"/>
        <v>0</v>
      </c>
      <c r="S116" s="5">
        <f t="shared" si="97"/>
        <v>548.37307080000005</v>
      </c>
      <c r="T116" s="5">
        <f t="shared" si="97"/>
        <v>0</v>
      </c>
      <c r="U116" s="7">
        <f t="shared" si="78"/>
        <v>548.37307080000005</v>
      </c>
      <c r="V116" s="106">
        <f t="shared" si="79"/>
        <v>1.153165005157313E-2</v>
      </c>
      <c r="W116" s="29">
        <f t="shared" si="80"/>
        <v>548.37307080000005</v>
      </c>
      <c r="X116" s="64"/>
      <c r="Y116" s="181" t="str">
        <f t="shared" si="71"/>
        <v/>
      </c>
      <c r="Z116" s="133"/>
      <c r="AA116" s="78">
        <f t="shared" si="81"/>
        <v>0</v>
      </c>
      <c r="AB116" s="57" t="str">
        <f t="shared" si="82"/>
        <v/>
      </c>
      <c r="AC116" s="29">
        <f t="shared" si="83"/>
        <v>0</v>
      </c>
      <c r="AD116" s="47">
        <v>205.10782</v>
      </c>
      <c r="AE116" s="28">
        <v>19.972360000000009</v>
      </c>
      <c r="AF116" s="60">
        <f t="shared" si="84"/>
        <v>9.7374931877292681E-2</v>
      </c>
      <c r="AG116" s="61">
        <f t="shared" si="85"/>
        <v>41.021564000000005</v>
      </c>
      <c r="AH116" s="82">
        <f t="shared" si="86"/>
        <v>0</v>
      </c>
      <c r="AI116" s="82">
        <f t="shared" si="87"/>
        <v>0</v>
      </c>
      <c r="AJ116" s="29">
        <f t="shared" si="88"/>
        <v>41.021564000000005</v>
      </c>
      <c r="AK116" s="145">
        <f t="shared" si="89"/>
        <v>13238.782271999955</v>
      </c>
      <c r="AL116" s="110">
        <f t="shared" si="90"/>
        <v>550.27331371316893</v>
      </c>
      <c r="AM116" s="149">
        <f t="shared" si="91"/>
        <v>13789.055585713124</v>
      </c>
      <c r="AN116" s="114">
        <v>200</v>
      </c>
      <c r="AO116" s="116">
        <f t="shared" si="92"/>
        <v>12890.409201199955</v>
      </c>
      <c r="AP116" s="152">
        <f t="shared" si="93"/>
        <v>13399.660950913123</v>
      </c>
      <c r="AQ116" s="115">
        <f t="shared" si="94"/>
        <v>0</v>
      </c>
      <c r="AR116" s="112">
        <f t="shared" si="95"/>
        <v>13789.055585713124</v>
      </c>
    </row>
    <row r="117" spans="1:44">
      <c r="A117" s="37" t="s">
        <v>230</v>
      </c>
      <c r="B117" s="3" t="s">
        <v>253</v>
      </c>
      <c r="C117" s="3" t="str">
        <f t="shared" si="75"/>
        <v>xx2891</v>
      </c>
      <c r="D117" s="2">
        <v>0</v>
      </c>
      <c r="E117" s="2">
        <v>0</v>
      </c>
      <c r="F117" s="41" t="s">
        <v>254</v>
      </c>
      <c r="G117" s="52">
        <v>0</v>
      </c>
      <c r="H117" s="132">
        <v>33588.275442238722</v>
      </c>
      <c r="I117" s="179">
        <v>36604.407550000004</v>
      </c>
      <c r="J117" s="169">
        <v>19683.419999999998</v>
      </c>
      <c r="K117" s="170">
        <v>18793.740000000002</v>
      </c>
      <c r="L117" s="171">
        <f t="shared" si="76"/>
        <v>-4.5199462288565528E-2</v>
      </c>
      <c r="M117" s="159">
        <v>39412.68</v>
      </c>
      <c r="N117" s="160">
        <v>40675.292102919608</v>
      </c>
      <c r="O117" s="128">
        <f t="shared" si="77"/>
        <v>3.2035682499124807E-2</v>
      </c>
      <c r="P117" s="5">
        <f t="shared" si="97"/>
        <v>0</v>
      </c>
      <c r="Q117" s="5">
        <f t="shared" si="97"/>
        <v>0</v>
      </c>
      <c r="R117" s="5">
        <f t="shared" si="97"/>
        <v>0</v>
      </c>
      <c r="S117" s="5">
        <f t="shared" si="97"/>
        <v>0</v>
      </c>
      <c r="T117" s="5">
        <f t="shared" si="97"/>
        <v>0</v>
      </c>
      <c r="U117" s="7">
        <f t="shared" si="78"/>
        <v>0</v>
      </c>
      <c r="V117" s="106">
        <f t="shared" si="79"/>
        <v>0</v>
      </c>
      <c r="W117" s="29">
        <f t="shared" si="80"/>
        <v>0</v>
      </c>
      <c r="X117" s="64"/>
      <c r="Y117" s="181" t="str">
        <f t="shared" si="71"/>
        <v/>
      </c>
      <c r="Z117" s="133"/>
      <c r="AA117" s="78">
        <f t="shared" si="81"/>
        <v>0</v>
      </c>
      <c r="AB117" s="57" t="str">
        <f t="shared" si="82"/>
        <v/>
      </c>
      <c r="AC117" s="29">
        <f t="shared" si="83"/>
        <v>0</v>
      </c>
      <c r="AD117" s="47">
        <v>3018.6767300000001</v>
      </c>
      <c r="AE117" s="28">
        <v>50.760849999999998</v>
      </c>
      <c r="AF117" s="60">
        <f t="shared" si="84"/>
        <v>1.6815596547829086E-2</v>
      </c>
      <c r="AG117" s="61">
        <f t="shared" si="85"/>
        <v>603.73534600000005</v>
      </c>
      <c r="AH117" s="82">
        <f t="shared" si="86"/>
        <v>0</v>
      </c>
      <c r="AI117" s="82">
        <f t="shared" si="87"/>
        <v>0</v>
      </c>
      <c r="AJ117" s="29">
        <f t="shared" si="88"/>
        <v>603.73534600000005</v>
      </c>
      <c r="AK117" s="145">
        <f t="shared" si="89"/>
        <v>33588.275442238722</v>
      </c>
      <c r="AL117" s="110">
        <f t="shared" si="90"/>
        <v>603.73534600000005</v>
      </c>
      <c r="AM117" s="149">
        <f t="shared" si="91"/>
        <v>34192.010788238724</v>
      </c>
      <c r="AN117" s="114">
        <v>763</v>
      </c>
      <c r="AO117" s="116">
        <f t="shared" si="92"/>
        <v>34351.275442238722</v>
      </c>
      <c r="AP117" s="152">
        <f t="shared" si="93"/>
        <v>34351.275442238722</v>
      </c>
      <c r="AQ117" s="115">
        <f t="shared" si="94"/>
        <v>-159.2646539999987</v>
      </c>
      <c r="AR117" s="112">
        <f t="shared" si="95"/>
        <v>34351.275442238722</v>
      </c>
    </row>
    <row r="118" spans="1:44">
      <c r="A118" s="37" t="s">
        <v>230</v>
      </c>
      <c r="B118" s="3" t="s">
        <v>255</v>
      </c>
      <c r="C118" s="3" t="str">
        <f t="shared" si="75"/>
        <v>xx2896</v>
      </c>
      <c r="D118" s="2">
        <v>0</v>
      </c>
      <c r="E118" s="2">
        <v>0</v>
      </c>
      <c r="F118" s="41" t="s">
        <v>256</v>
      </c>
      <c r="G118" s="52">
        <v>0</v>
      </c>
      <c r="H118" s="132">
        <v>28532.527614595572</v>
      </c>
      <c r="I118" s="179">
        <v>32376.575049999996</v>
      </c>
      <c r="J118" s="169">
        <v>14376.72</v>
      </c>
      <c r="K118" s="170">
        <v>15661.29</v>
      </c>
      <c r="L118" s="171">
        <f t="shared" si="76"/>
        <v>8.9350700298816532E-2</v>
      </c>
      <c r="M118" s="159">
        <v>30055.62</v>
      </c>
      <c r="N118" s="160">
        <v>33539.822133723923</v>
      </c>
      <c r="O118" s="128">
        <f t="shared" si="77"/>
        <v>0.11592514590362546</v>
      </c>
      <c r="P118" s="5">
        <f t="shared" si="97"/>
        <v>0</v>
      </c>
      <c r="Q118" s="5">
        <f t="shared" si="97"/>
        <v>0</v>
      </c>
      <c r="R118" s="5">
        <f t="shared" si="97"/>
        <v>0</v>
      </c>
      <c r="S118" s="5">
        <f t="shared" si="97"/>
        <v>0</v>
      </c>
      <c r="T118" s="5">
        <f t="shared" si="97"/>
        <v>0</v>
      </c>
      <c r="U118" s="7">
        <f t="shared" si="78"/>
        <v>0</v>
      </c>
      <c r="V118" s="106">
        <f t="shared" si="79"/>
        <v>0</v>
      </c>
      <c r="W118" s="29">
        <f t="shared" si="80"/>
        <v>0</v>
      </c>
      <c r="X118" s="64" t="s">
        <v>919</v>
      </c>
      <c r="Y118" s="181">
        <f t="shared" si="71"/>
        <v>32376.575049999996</v>
      </c>
      <c r="Z118" s="133">
        <f t="shared" ref="Z118:Z127" si="98">I118/H118</f>
        <v>1.1347250929650563</v>
      </c>
      <c r="AA118" s="78">
        <f t="shared" si="81"/>
        <v>32376.575049999996</v>
      </c>
      <c r="AB118" s="57">
        <f t="shared" si="82"/>
        <v>2.3267482069916207E-2</v>
      </c>
      <c r="AC118" s="29">
        <f t="shared" si="83"/>
        <v>860.89683658689967</v>
      </c>
      <c r="AD118" s="47">
        <v>1073.96298</v>
      </c>
      <c r="AE118" s="28">
        <v>2.7777099999999999</v>
      </c>
      <c r="AF118" s="60">
        <f t="shared" si="84"/>
        <v>2.5864113118684966E-3</v>
      </c>
      <c r="AG118" s="61">
        <f t="shared" si="85"/>
        <v>214.792596</v>
      </c>
      <c r="AH118" s="82">
        <f t="shared" si="86"/>
        <v>0</v>
      </c>
      <c r="AI118" s="82">
        <f t="shared" si="87"/>
        <v>0</v>
      </c>
      <c r="AJ118" s="29">
        <f t="shared" si="88"/>
        <v>214.792596</v>
      </c>
      <c r="AK118" s="145">
        <f t="shared" si="89"/>
        <v>29393.424451182473</v>
      </c>
      <c r="AL118" s="110">
        <f t="shared" si="90"/>
        <v>214.792596</v>
      </c>
      <c r="AM118" s="149">
        <f t="shared" si="91"/>
        <v>29608.217047182472</v>
      </c>
      <c r="AN118" s="114">
        <v>2229.0294444444444</v>
      </c>
      <c r="AO118" s="116">
        <f t="shared" si="92"/>
        <v>30761.557059040017</v>
      </c>
      <c r="AP118" s="152">
        <f t="shared" si="93"/>
        <v>30761.557059040017</v>
      </c>
      <c r="AQ118" s="115">
        <f t="shared" si="94"/>
        <v>-1153.3400118575446</v>
      </c>
      <c r="AR118" s="112">
        <f t="shared" si="95"/>
        <v>30761.557059040017</v>
      </c>
    </row>
    <row r="119" spans="1:44">
      <c r="A119" s="37" t="s">
        <v>230</v>
      </c>
      <c r="B119" s="3" t="s">
        <v>257</v>
      </c>
      <c r="C119" s="3" t="str">
        <f t="shared" si="75"/>
        <v>xx2897</v>
      </c>
      <c r="D119" s="2">
        <v>0</v>
      </c>
      <c r="E119" s="2">
        <v>0</v>
      </c>
      <c r="F119" s="41" t="s">
        <v>258</v>
      </c>
      <c r="G119" s="52">
        <v>0</v>
      </c>
      <c r="H119" s="132">
        <v>13566.0584730833</v>
      </c>
      <c r="I119" s="179">
        <v>17142.59621</v>
      </c>
      <c r="J119" s="169">
        <v>8806.5</v>
      </c>
      <c r="K119" s="170">
        <v>7922.96</v>
      </c>
      <c r="L119" s="171">
        <f t="shared" si="76"/>
        <v>-0.10032816669505473</v>
      </c>
      <c r="M119" s="159">
        <v>18015.79</v>
      </c>
      <c r="N119" s="160">
        <v>17422.897140974561</v>
      </c>
      <c r="O119" s="128">
        <f t="shared" si="77"/>
        <v>-3.2909623115358277E-2</v>
      </c>
      <c r="P119" s="5">
        <f t="shared" si="97"/>
        <v>171.42596209999999</v>
      </c>
      <c r="Q119" s="5">
        <f t="shared" si="97"/>
        <v>0</v>
      </c>
      <c r="R119" s="5">
        <f t="shared" si="97"/>
        <v>0</v>
      </c>
      <c r="S119" s="5">
        <f t="shared" si="97"/>
        <v>0</v>
      </c>
      <c r="T119" s="5">
        <f t="shared" si="97"/>
        <v>0</v>
      </c>
      <c r="U119" s="7">
        <f t="shared" si="78"/>
        <v>171.42596209999999</v>
      </c>
      <c r="V119" s="106">
        <f t="shared" si="79"/>
        <v>3.6048892805905421E-3</v>
      </c>
      <c r="W119" s="29">
        <f t="shared" si="80"/>
        <v>171.42596209999999</v>
      </c>
      <c r="X119" s="64" t="s">
        <v>919</v>
      </c>
      <c r="Y119" s="181">
        <f t="shared" si="71"/>
        <v>17142.59621</v>
      </c>
      <c r="Z119" s="133">
        <f t="shared" si="98"/>
        <v>1.2636386791353571</v>
      </c>
      <c r="AA119" s="78">
        <f t="shared" si="81"/>
        <v>17142.59621</v>
      </c>
      <c r="AB119" s="57">
        <f t="shared" si="82"/>
        <v>1.2319556634140911E-2</v>
      </c>
      <c r="AC119" s="29">
        <f t="shared" si="83"/>
        <v>455.82359546321368</v>
      </c>
      <c r="AD119" s="47">
        <v>2.74824</v>
      </c>
      <c r="AE119" s="28">
        <v>0</v>
      </c>
      <c r="AF119" s="60">
        <f t="shared" si="84"/>
        <v>0</v>
      </c>
      <c r="AG119" s="61">
        <f t="shared" si="85"/>
        <v>0.54964800000000003</v>
      </c>
      <c r="AH119" s="82">
        <f t="shared" si="86"/>
        <v>1</v>
      </c>
      <c r="AI119" s="82">
        <f t="shared" si="87"/>
        <v>0</v>
      </c>
      <c r="AJ119" s="29">
        <f t="shared" si="88"/>
        <v>0</v>
      </c>
      <c r="AK119" s="145">
        <f t="shared" si="89"/>
        <v>14193.308030646513</v>
      </c>
      <c r="AL119" s="110">
        <f t="shared" si="90"/>
        <v>0</v>
      </c>
      <c r="AM119" s="149">
        <f t="shared" si="91"/>
        <v>14193.308030646513</v>
      </c>
      <c r="AN119" s="114">
        <v>753.66991517129441</v>
      </c>
      <c r="AO119" s="116">
        <f t="shared" si="92"/>
        <v>14319.728388254594</v>
      </c>
      <c r="AP119" s="152">
        <f t="shared" si="93"/>
        <v>14319.728388254594</v>
      </c>
      <c r="AQ119" s="115">
        <f t="shared" si="94"/>
        <v>-126.42035760808176</v>
      </c>
      <c r="AR119" s="112">
        <f t="shared" si="95"/>
        <v>14319.728388254594</v>
      </c>
    </row>
    <row r="120" spans="1:44">
      <c r="A120" s="37" t="s">
        <v>230</v>
      </c>
      <c r="B120" s="3" t="s">
        <v>259</v>
      </c>
      <c r="C120" s="3" t="str">
        <f t="shared" si="75"/>
        <v>xx2903</v>
      </c>
      <c r="D120" s="2">
        <v>0</v>
      </c>
      <c r="E120" s="2">
        <v>0</v>
      </c>
      <c r="F120" s="41" t="s">
        <v>260</v>
      </c>
      <c r="G120" s="52">
        <v>0</v>
      </c>
      <c r="H120" s="132">
        <v>11302.52483890208</v>
      </c>
      <c r="I120" s="179">
        <v>13695.15655</v>
      </c>
      <c r="J120" s="169">
        <v>4895.4399999999996</v>
      </c>
      <c r="K120" s="170">
        <v>6908.22</v>
      </c>
      <c r="L120" s="171">
        <f t="shared" si="76"/>
        <v>0.41115405356821877</v>
      </c>
      <c r="M120" s="159">
        <v>10031.719999999999</v>
      </c>
      <c r="N120" s="160">
        <v>14998.369574308233</v>
      </c>
      <c r="O120" s="128">
        <f t="shared" si="77"/>
        <v>0.49509451762092982</v>
      </c>
      <c r="P120" s="5">
        <f t="shared" si="97"/>
        <v>0</v>
      </c>
      <c r="Q120" s="5">
        <f t="shared" si="97"/>
        <v>0</v>
      </c>
      <c r="R120" s="5">
        <f t="shared" si="97"/>
        <v>0</v>
      </c>
      <c r="S120" s="5">
        <f t="shared" si="97"/>
        <v>0</v>
      </c>
      <c r="T120" s="5">
        <f t="shared" si="97"/>
        <v>0</v>
      </c>
      <c r="U120" s="7">
        <f t="shared" si="78"/>
        <v>0</v>
      </c>
      <c r="V120" s="106">
        <f t="shared" si="79"/>
        <v>0</v>
      </c>
      <c r="W120" s="29">
        <f t="shared" si="80"/>
        <v>0</v>
      </c>
      <c r="X120" s="64" t="s">
        <v>919</v>
      </c>
      <c r="Y120" s="181">
        <f t="shared" si="71"/>
        <v>13695.15655</v>
      </c>
      <c r="Z120" s="133">
        <f t="shared" si="98"/>
        <v>1.2116900201681253</v>
      </c>
      <c r="AA120" s="78">
        <f t="shared" si="81"/>
        <v>13695.15655</v>
      </c>
      <c r="AB120" s="57">
        <f t="shared" si="82"/>
        <v>9.8420481159516762E-3</v>
      </c>
      <c r="AC120" s="29">
        <f t="shared" si="83"/>
        <v>364.15578029021202</v>
      </c>
      <c r="AD120" s="47">
        <v>6.5779699999999997</v>
      </c>
      <c r="AE120" s="28">
        <v>0</v>
      </c>
      <c r="AF120" s="60">
        <f t="shared" si="84"/>
        <v>0</v>
      </c>
      <c r="AG120" s="61">
        <f t="shared" si="85"/>
        <v>1.3155939999999999</v>
      </c>
      <c r="AH120" s="82">
        <f t="shared" si="86"/>
        <v>1</v>
      </c>
      <c r="AI120" s="82">
        <f t="shared" si="87"/>
        <v>0</v>
      </c>
      <c r="AJ120" s="29">
        <f t="shared" si="88"/>
        <v>0</v>
      </c>
      <c r="AK120" s="145">
        <f t="shared" si="89"/>
        <v>11666.680619192291</v>
      </c>
      <c r="AL120" s="110">
        <f t="shared" si="90"/>
        <v>0</v>
      </c>
      <c r="AM120" s="149">
        <f t="shared" si="91"/>
        <v>11666.680619192291</v>
      </c>
      <c r="AN120" s="114">
        <v>0</v>
      </c>
      <c r="AO120" s="116">
        <f t="shared" si="92"/>
        <v>11302.52483890208</v>
      </c>
      <c r="AP120" s="152">
        <f t="shared" si="93"/>
        <v>11302.52483890208</v>
      </c>
      <c r="AQ120" s="115">
        <f t="shared" si="94"/>
        <v>0</v>
      </c>
      <c r="AR120" s="112">
        <f t="shared" si="95"/>
        <v>11666.680619192291</v>
      </c>
    </row>
    <row r="121" spans="1:44">
      <c r="A121" s="37" t="s">
        <v>230</v>
      </c>
      <c r="B121" s="3" t="s">
        <v>261</v>
      </c>
      <c r="C121" s="3" t="str">
        <f t="shared" si="75"/>
        <v>xx2906</v>
      </c>
      <c r="D121" s="2">
        <v>0</v>
      </c>
      <c r="E121" s="2">
        <v>0</v>
      </c>
      <c r="F121" s="41" t="s">
        <v>262</v>
      </c>
      <c r="G121" s="52">
        <v>0</v>
      </c>
      <c r="H121" s="132">
        <v>42306.332521221331</v>
      </c>
      <c r="I121" s="179">
        <v>44861.472400000006</v>
      </c>
      <c r="J121" s="169">
        <v>23119.83</v>
      </c>
      <c r="K121" s="170">
        <v>22965.05</v>
      </c>
      <c r="L121" s="171">
        <f t="shared" si="76"/>
        <v>-6.6946859038324869E-3</v>
      </c>
      <c r="M121" s="159">
        <v>40596.29</v>
      </c>
      <c r="N121" s="160">
        <v>48703.312172184538</v>
      </c>
      <c r="O121" s="128">
        <f t="shared" si="77"/>
        <v>0.19969859738869089</v>
      </c>
      <c r="P121" s="5">
        <f t="shared" si="97"/>
        <v>0</v>
      </c>
      <c r="Q121" s="5">
        <f t="shared" si="97"/>
        <v>0</v>
      </c>
      <c r="R121" s="5">
        <f t="shared" si="97"/>
        <v>0</v>
      </c>
      <c r="S121" s="5">
        <f t="shared" si="97"/>
        <v>0</v>
      </c>
      <c r="T121" s="5">
        <f t="shared" si="97"/>
        <v>0</v>
      </c>
      <c r="U121" s="7">
        <f t="shared" si="78"/>
        <v>0</v>
      </c>
      <c r="V121" s="106">
        <f t="shared" si="79"/>
        <v>0</v>
      </c>
      <c r="W121" s="29">
        <f t="shared" si="80"/>
        <v>0</v>
      </c>
      <c r="X121" s="64" t="s">
        <v>919</v>
      </c>
      <c r="Y121" s="181">
        <f t="shared" si="71"/>
        <v>44861.472400000006</v>
      </c>
      <c r="Z121" s="133">
        <f t="shared" si="98"/>
        <v>1.060396156473667</v>
      </c>
      <c r="AA121" s="78">
        <f t="shared" si="81"/>
        <v>44861.472400000006</v>
      </c>
      <c r="AB121" s="57">
        <f t="shared" si="82"/>
        <v>3.2239775303133586E-2</v>
      </c>
      <c r="AC121" s="29">
        <f t="shared" si="83"/>
        <v>1192.8716862159426</v>
      </c>
      <c r="AD121" s="47">
        <v>179.32651000000001</v>
      </c>
      <c r="AE121" s="28">
        <v>0.46360000000000001</v>
      </c>
      <c r="AF121" s="60">
        <f t="shared" si="84"/>
        <v>2.5852284751429109E-3</v>
      </c>
      <c r="AG121" s="61">
        <f t="shared" si="85"/>
        <v>35.865302000000007</v>
      </c>
      <c r="AH121" s="82">
        <f t="shared" si="86"/>
        <v>0</v>
      </c>
      <c r="AI121" s="82">
        <f t="shared" si="87"/>
        <v>0</v>
      </c>
      <c r="AJ121" s="29">
        <f t="shared" si="88"/>
        <v>35.865302000000007</v>
      </c>
      <c r="AK121" s="145">
        <f t="shared" si="89"/>
        <v>43499.204207437273</v>
      </c>
      <c r="AL121" s="110">
        <f t="shared" si="90"/>
        <v>35.865302000000007</v>
      </c>
      <c r="AM121" s="149">
        <f t="shared" si="91"/>
        <v>43535.069509437271</v>
      </c>
      <c r="AN121" s="114">
        <v>3349.6767334791025</v>
      </c>
      <c r="AO121" s="116">
        <f t="shared" si="92"/>
        <v>45656.009254700431</v>
      </c>
      <c r="AP121" s="152">
        <f t="shared" si="93"/>
        <v>45656.009254700431</v>
      </c>
      <c r="AQ121" s="115">
        <f t="shared" si="94"/>
        <v>-2120.9397452631601</v>
      </c>
      <c r="AR121" s="112">
        <f t="shared" si="95"/>
        <v>45656.009254700431</v>
      </c>
    </row>
    <row r="122" spans="1:44">
      <c r="A122" s="37" t="s">
        <v>230</v>
      </c>
      <c r="B122" s="3" t="s">
        <v>263</v>
      </c>
      <c r="C122" s="3" t="str">
        <f t="shared" si="75"/>
        <v>xx2907</v>
      </c>
      <c r="D122" s="2">
        <v>0</v>
      </c>
      <c r="E122" s="2">
        <v>0</v>
      </c>
      <c r="F122" s="41" t="s">
        <v>264</v>
      </c>
      <c r="G122" s="52">
        <v>0</v>
      </c>
      <c r="H122" s="132">
        <v>4229.4454689341574</v>
      </c>
      <c r="I122" s="179">
        <v>5017.72228</v>
      </c>
      <c r="J122" s="169">
        <v>3300.71</v>
      </c>
      <c r="K122" s="170">
        <v>2851.86</v>
      </c>
      <c r="L122" s="171">
        <f t="shared" si="76"/>
        <v>-0.13598589394403016</v>
      </c>
      <c r="M122" s="159">
        <v>6729.09</v>
      </c>
      <c r="N122" s="160">
        <v>5701.6357345428996</v>
      </c>
      <c r="O122" s="128">
        <f t="shared" si="77"/>
        <v>-0.15268844159568384</v>
      </c>
      <c r="P122" s="5">
        <f t="shared" si="97"/>
        <v>0</v>
      </c>
      <c r="Q122" s="5">
        <f t="shared" si="97"/>
        <v>0</v>
      </c>
      <c r="R122" s="5">
        <f t="shared" si="97"/>
        <v>0</v>
      </c>
      <c r="S122" s="5">
        <f t="shared" si="97"/>
        <v>200.70889120000001</v>
      </c>
      <c r="T122" s="5">
        <f t="shared" si="97"/>
        <v>0</v>
      </c>
      <c r="U122" s="7">
        <f t="shared" si="78"/>
        <v>200.70889120000001</v>
      </c>
      <c r="V122" s="106">
        <f t="shared" si="79"/>
        <v>4.2206753372865764E-3</v>
      </c>
      <c r="W122" s="29">
        <f t="shared" si="80"/>
        <v>200.70889119999998</v>
      </c>
      <c r="X122" s="64" t="s">
        <v>919</v>
      </c>
      <c r="Y122" s="181">
        <f t="shared" si="71"/>
        <v>5017.72228</v>
      </c>
      <c r="Z122" s="133">
        <f t="shared" si="98"/>
        <v>1.1863782892712156</v>
      </c>
      <c r="AA122" s="78">
        <f t="shared" si="81"/>
        <v>5017.72228</v>
      </c>
      <c r="AB122" s="57">
        <f t="shared" si="82"/>
        <v>3.605994858981203E-3</v>
      </c>
      <c r="AC122" s="29">
        <f t="shared" si="83"/>
        <v>133.42180978230451</v>
      </c>
      <c r="AD122" s="47">
        <v>0</v>
      </c>
      <c r="AE122" s="28">
        <v>0</v>
      </c>
      <c r="AF122" s="60">
        <f t="shared" si="84"/>
        <v>0</v>
      </c>
      <c r="AG122" s="61">
        <f t="shared" si="85"/>
        <v>0</v>
      </c>
      <c r="AH122" s="82">
        <f t="shared" si="86"/>
        <v>1</v>
      </c>
      <c r="AI122" s="82">
        <f t="shared" si="87"/>
        <v>0</v>
      </c>
      <c r="AJ122" s="29">
        <f t="shared" si="88"/>
        <v>0</v>
      </c>
      <c r="AK122" s="145">
        <f t="shared" si="89"/>
        <v>4563.5761699164614</v>
      </c>
      <c r="AL122" s="110">
        <f t="shared" si="90"/>
        <v>0</v>
      </c>
      <c r="AM122" s="149">
        <f t="shared" si="91"/>
        <v>4563.5761699164614</v>
      </c>
      <c r="AN122" s="114">
        <v>91</v>
      </c>
      <c r="AO122" s="116">
        <f t="shared" si="92"/>
        <v>4320.4454689341574</v>
      </c>
      <c r="AP122" s="152">
        <f t="shared" si="93"/>
        <v>4320.4454689341574</v>
      </c>
      <c r="AQ122" s="115">
        <f t="shared" si="94"/>
        <v>0</v>
      </c>
      <c r="AR122" s="112">
        <f t="shared" si="95"/>
        <v>4563.5761699164614</v>
      </c>
    </row>
    <row r="123" spans="1:44">
      <c r="A123" s="37" t="s">
        <v>230</v>
      </c>
      <c r="B123" s="3" t="s">
        <v>265</v>
      </c>
      <c r="C123" s="3" t="str">
        <f t="shared" si="75"/>
        <v>xx2910</v>
      </c>
      <c r="D123" s="2">
        <v>0</v>
      </c>
      <c r="E123" s="2">
        <v>0</v>
      </c>
      <c r="F123" s="41" t="s">
        <v>266</v>
      </c>
      <c r="G123" s="52">
        <v>0</v>
      </c>
      <c r="H123" s="132">
        <v>1603.6635228935529</v>
      </c>
      <c r="I123" s="179">
        <v>1649.8098799999998</v>
      </c>
      <c r="J123" s="169">
        <v>1540.86</v>
      </c>
      <c r="K123" s="170">
        <v>892.85</v>
      </c>
      <c r="L123" s="171">
        <f t="shared" si="76"/>
        <v>-0.42055086120737761</v>
      </c>
      <c r="M123" s="159">
        <v>3560.4</v>
      </c>
      <c r="N123" s="160">
        <v>1802.7531613692981</v>
      </c>
      <c r="O123" s="128">
        <f t="shared" si="77"/>
        <v>-0.49366555404749524</v>
      </c>
      <c r="P123" s="5">
        <f t="shared" si="97"/>
        <v>0</v>
      </c>
      <c r="Q123" s="5">
        <f t="shared" si="97"/>
        <v>0</v>
      </c>
      <c r="R123" s="5">
        <f t="shared" si="97"/>
        <v>0</v>
      </c>
      <c r="S123" s="5">
        <f t="shared" si="97"/>
        <v>0</v>
      </c>
      <c r="T123" s="5">
        <f t="shared" si="97"/>
        <v>82.490493999999998</v>
      </c>
      <c r="U123" s="7">
        <f t="shared" si="78"/>
        <v>82.490493999999998</v>
      </c>
      <c r="V123" s="106">
        <f t="shared" si="79"/>
        <v>1.734679472866254E-3</v>
      </c>
      <c r="W123" s="29">
        <f t="shared" si="80"/>
        <v>82.490493999999998</v>
      </c>
      <c r="X123" s="64" t="s">
        <v>919</v>
      </c>
      <c r="Y123" s="181">
        <f t="shared" si="71"/>
        <v>1649.8098799999998</v>
      </c>
      <c r="Z123" s="133">
        <f t="shared" si="98"/>
        <v>1.0287755856809557</v>
      </c>
      <c r="AA123" s="78">
        <f t="shared" si="81"/>
        <v>1649.8098799999998</v>
      </c>
      <c r="AB123" s="57">
        <f t="shared" si="82"/>
        <v>1.185638744752608E-3</v>
      </c>
      <c r="AC123" s="29">
        <f t="shared" si="83"/>
        <v>43.8686335558465</v>
      </c>
      <c r="AD123" s="47">
        <v>351.29241000000002</v>
      </c>
      <c r="AE123" s="28">
        <v>7.8479200000000002</v>
      </c>
      <c r="AF123" s="60">
        <f t="shared" si="84"/>
        <v>2.2340135387496702E-2</v>
      </c>
      <c r="AG123" s="61">
        <f t="shared" si="85"/>
        <v>70.258482000000001</v>
      </c>
      <c r="AH123" s="82">
        <f t="shared" si="86"/>
        <v>0</v>
      </c>
      <c r="AI123" s="82">
        <f t="shared" si="87"/>
        <v>0</v>
      </c>
      <c r="AJ123" s="29">
        <f t="shared" si="88"/>
        <v>70.258482000000001</v>
      </c>
      <c r="AK123" s="145">
        <f t="shared" si="89"/>
        <v>1730.0226504493994</v>
      </c>
      <c r="AL123" s="110">
        <f t="shared" si="90"/>
        <v>70.258482000000001</v>
      </c>
      <c r="AM123" s="149">
        <f t="shared" si="91"/>
        <v>1800.2811324493994</v>
      </c>
      <c r="AN123" s="114">
        <v>0</v>
      </c>
      <c r="AO123" s="116">
        <f t="shared" si="92"/>
        <v>1603.6635228935529</v>
      </c>
      <c r="AP123" s="152">
        <f t="shared" si="93"/>
        <v>1603.6635228935529</v>
      </c>
      <c r="AQ123" s="115">
        <f t="shared" si="94"/>
        <v>0</v>
      </c>
      <c r="AR123" s="112">
        <f t="shared" si="95"/>
        <v>1800.2811324493994</v>
      </c>
    </row>
    <row r="124" spans="1:44">
      <c r="A124" s="37" t="s">
        <v>230</v>
      </c>
      <c r="B124" s="3" t="s">
        <v>267</v>
      </c>
      <c r="C124" s="3" t="str">
        <f t="shared" si="75"/>
        <v>xx2913</v>
      </c>
      <c r="D124" s="2">
        <v>0</v>
      </c>
      <c r="E124" s="2">
        <v>0</v>
      </c>
      <c r="F124" s="41" t="s">
        <v>268</v>
      </c>
      <c r="G124" s="52">
        <v>0</v>
      </c>
      <c r="H124" s="132">
        <v>1520.3291594433365</v>
      </c>
      <c r="I124" s="179">
        <v>1521.6199099999999</v>
      </c>
      <c r="J124" s="169">
        <v>888.91</v>
      </c>
      <c r="K124" s="170">
        <v>1225.95</v>
      </c>
      <c r="L124" s="171">
        <f t="shared" si="76"/>
        <v>0.37916099492637056</v>
      </c>
      <c r="M124" s="159">
        <v>1809.8</v>
      </c>
      <c r="N124" s="160">
        <v>1925.2160140127248</v>
      </c>
      <c r="O124" s="128">
        <f t="shared" si="77"/>
        <v>6.377280031645749E-2</v>
      </c>
      <c r="P124" s="5">
        <f t="shared" si="97"/>
        <v>0</v>
      </c>
      <c r="Q124" s="5">
        <f t="shared" si="97"/>
        <v>0</v>
      </c>
      <c r="R124" s="5">
        <f t="shared" si="97"/>
        <v>0</v>
      </c>
      <c r="S124" s="5">
        <f t="shared" si="97"/>
        <v>0</v>
      </c>
      <c r="T124" s="5">
        <f t="shared" si="97"/>
        <v>0</v>
      </c>
      <c r="U124" s="7">
        <f t="shared" si="78"/>
        <v>0</v>
      </c>
      <c r="V124" s="106">
        <f t="shared" si="79"/>
        <v>0</v>
      </c>
      <c r="W124" s="29">
        <f t="shared" si="80"/>
        <v>0</v>
      </c>
      <c r="X124" s="64" t="s">
        <v>919</v>
      </c>
      <c r="Y124" s="181">
        <f t="shared" si="71"/>
        <v>1521.6199099999999</v>
      </c>
      <c r="Z124" s="133">
        <f t="shared" si="98"/>
        <v>1.0008489941461993</v>
      </c>
      <c r="AA124" s="78">
        <f t="shared" si="81"/>
        <v>0</v>
      </c>
      <c r="AB124" s="57">
        <f t="shared" si="82"/>
        <v>0</v>
      </c>
      <c r="AC124" s="29">
        <f t="shared" si="83"/>
        <v>0</v>
      </c>
      <c r="AD124" s="47">
        <v>108.9126</v>
      </c>
      <c r="AE124" s="28">
        <v>0</v>
      </c>
      <c r="AF124" s="60">
        <f t="shared" si="84"/>
        <v>0</v>
      </c>
      <c r="AG124" s="61">
        <f t="shared" si="85"/>
        <v>21.782520000000002</v>
      </c>
      <c r="AH124" s="82">
        <f t="shared" si="86"/>
        <v>0</v>
      </c>
      <c r="AI124" s="82">
        <f t="shared" si="87"/>
        <v>0</v>
      </c>
      <c r="AJ124" s="29">
        <f t="shared" si="88"/>
        <v>21.782520000000002</v>
      </c>
      <c r="AK124" s="145">
        <f t="shared" si="89"/>
        <v>1520.3291594433365</v>
      </c>
      <c r="AL124" s="110">
        <f t="shared" si="90"/>
        <v>21.782520000000002</v>
      </c>
      <c r="AM124" s="149">
        <f t="shared" si="91"/>
        <v>1542.1116794433365</v>
      </c>
      <c r="AN124" s="114">
        <v>0</v>
      </c>
      <c r="AO124" s="116">
        <f t="shared" si="92"/>
        <v>1520.3291594433365</v>
      </c>
      <c r="AP124" s="152">
        <f t="shared" si="93"/>
        <v>1520.3291594433365</v>
      </c>
      <c r="AQ124" s="115">
        <f t="shared" si="94"/>
        <v>0</v>
      </c>
      <c r="AR124" s="112">
        <f t="shared" si="95"/>
        <v>1542.1116794433365</v>
      </c>
    </row>
    <row r="125" spans="1:44">
      <c r="A125" s="37" t="s">
        <v>230</v>
      </c>
      <c r="B125" s="3" t="s">
        <v>269</v>
      </c>
      <c r="C125" s="3" t="str">
        <f t="shared" si="75"/>
        <v>xx2915</v>
      </c>
      <c r="D125" s="2">
        <v>1</v>
      </c>
      <c r="E125" s="2">
        <v>0</v>
      </c>
      <c r="F125" s="41" t="s">
        <v>270</v>
      </c>
      <c r="G125" s="52">
        <v>673.71911874677721</v>
      </c>
      <c r="H125" s="132">
        <v>123944.38129158926</v>
      </c>
      <c r="I125" s="179">
        <v>139867.12961000003</v>
      </c>
      <c r="J125" s="169">
        <v>70990.5</v>
      </c>
      <c r="K125" s="170">
        <v>60691.199999999997</v>
      </c>
      <c r="L125" s="171">
        <f t="shared" si="76"/>
        <v>-0.14507997548967821</v>
      </c>
      <c r="M125" s="159">
        <v>150586.15</v>
      </c>
      <c r="N125" s="160">
        <v>134583.55063004332</v>
      </c>
      <c r="O125" s="128">
        <f t="shared" si="77"/>
        <v>-0.10626873301400341</v>
      </c>
      <c r="P125" s="5">
        <f t="shared" ref="P125:T134" si="99">+IF(AND($O125&lt;=P$2,$O125&gt;Q$2),P$3,0)*$I125</f>
        <v>0</v>
      </c>
      <c r="Q125" s="5">
        <f t="shared" si="99"/>
        <v>0</v>
      </c>
      <c r="R125" s="5">
        <f t="shared" si="99"/>
        <v>4196.0138883000009</v>
      </c>
      <c r="S125" s="5">
        <f t="shared" si="99"/>
        <v>0</v>
      </c>
      <c r="T125" s="5">
        <f t="shared" si="99"/>
        <v>0</v>
      </c>
      <c r="U125" s="7">
        <f t="shared" si="78"/>
        <v>4196.0138883000009</v>
      </c>
      <c r="V125" s="106">
        <f t="shared" si="79"/>
        <v>8.8237308409084406E-2</v>
      </c>
      <c r="W125" s="29">
        <f t="shared" si="80"/>
        <v>4196.0138883000009</v>
      </c>
      <c r="X125" s="64" t="s">
        <v>917</v>
      </c>
      <c r="Y125" s="181">
        <f t="shared" si="71"/>
        <v>139867.12961000003</v>
      </c>
      <c r="Z125" s="133">
        <f t="shared" si="98"/>
        <v>1.1284668829073519</v>
      </c>
      <c r="AA125" s="78">
        <f t="shared" si="81"/>
        <v>139867.12961000003</v>
      </c>
      <c r="AB125" s="57">
        <f t="shared" si="82"/>
        <v>0.10051575638700309</v>
      </c>
      <c r="AC125" s="29">
        <f t="shared" si="83"/>
        <v>3719.0829863191143</v>
      </c>
      <c r="AD125" s="47">
        <v>10177.240889999999</v>
      </c>
      <c r="AE125" s="28">
        <v>4413.1388999999999</v>
      </c>
      <c r="AF125" s="60">
        <f t="shared" si="84"/>
        <v>0.43362822475159085</v>
      </c>
      <c r="AG125" s="61">
        <f t="shared" si="85"/>
        <v>2035.4481779999999</v>
      </c>
      <c r="AH125" s="82">
        <f t="shared" si="86"/>
        <v>0</v>
      </c>
      <c r="AI125" s="82">
        <f t="shared" si="87"/>
        <v>0</v>
      </c>
      <c r="AJ125" s="29">
        <f t="shared" si="88"/>
        <v>2035.4481779999999</v>
      </c>
      <c r="AK125" s="145">
        <f t="shared" si="89"/>
        <v>131859.47816620837</v>
      </c>
      <c r="AL125" s="110">
        <f t="shared" si="90"/>
        <v>2709.1672967467771</v>
      </c>
      <c r="AM125" s="149">
        <f t="shared" si="91"/>
        <v>134568.64546295514</v>
      </c>
      <c r="AN125" s="114">
        <v>7664</v>
      </c>
      <c r="AO125" s="116">
        <f t="shared" si="92"/>
        <v>131608.38129158926</v>
      </c>
      <c r="AP125" s="152">
        <f t="shared" si="93"/>
        <v>132282.10041033605</v>
      </c>
      <c r="AQ125" s="115">
        <f t="shared" si="94"/>
        <v>0</v>
      </c>
      <c r="AR125" s="112">
        <f t="shared" si="95"/>
        <v>134568.64546295514</v>
      </c>
    </row>
    <row r="126" spans="1:44">
      <c r="A126" s="37" t="s">
        <v>230</v>
      </c>
      <c r="B126" s="3" t="s">
        <v>271</v>
      </c>
      <c r="C126" s="3" t="str">
        <f t="shared" si="75"/>
        <v>xx4026</v>
      </c>
      <c r="D126" s="2">
        <v>0</v>
      </c>
      <c r="E126" s="2">
        <v>1</v>
      </c>
      <c r="F126" s="41" t="s">
        <v>272</v>
      </c>
      <c r="G126" s="52">
        <v>0</v>
      </c>
      <c r="H126" s="132">
        <v>753.6871955903755</v>
      </c>
      <c r="I126" s="179">
        <v>1003.0151599999999</v>
      </c>
      <c r="J126" s="169">
        <v>265.27</v>
      </c>
      <c r="K126" s="170">
        <v>387.18</v>
      </c>
      <c r="L126" s="171">
        <f t="shared" si="76"/>
        <v>0.45956949523127388</v>
      </c>
      <c r="M126" s="159">
        <v>607.49</v>
      </c>
      <c r="N126" s="160">
        <v>794.98959572963008</v>
      </c>
      <c r="O126" s="128">
        <f t="shared" si="77"/>
        <v>0.30864639044203201</v>
      </c>
      <c r="P126" s="5">
        <f t="shared" si="99"/>
        <v>0</v>
      </c>
      <c r="Q126" s="5">
        <f t="shared" si="99"/>
        <v>0</v>
      </c>
      <c r="R126" s="5">
        <f t="shared" si="99"/>
        <v>0</v>
      </c>
      <c r="S126" s="5">
        <f t="shared" si="99"/>
        <v>0</v>
      </c>
      <c r="T126" s="5">
        <f t="shared" si="99"/>
        <v>0</v>
      </c>
      <c r="U126" s="7">
        <f t="shared" si="78"/>
        <v>0</v>
      </c>
      <c r="V126" s="106">
        <f t="shared" si="79"/>
        <v>0</v>
      </c>
      <c r="W126" s="29">
        <f t="shared" si="80"/>
        <v>0</v>
      </c>
      <c r="X126" s="64" t="s">
        <v>922</v>
      </c>
      <c r="Y126" s="181">
        <f t="shared" si="71"/>
        <v>1003.0151599999999</v>
      </c>
      <c r="Z126" s="133">
        <f t="shared" si="98"/>
        <v>1.3308109330613236</v>
      </c>
      <c r="AA126" s="78">
        <f t="shared" si="81"/>
        <v>1003.0151599999999</v>
      </c>
      <c r="AB126" s="57">
        <f t="shared" si="82"/>
        <v>7.2081859230363953E-4</v>
      </c>
      <c r="AC126" s="29">
        <f t="shared" si="83"/>
        <v>26.670287915234663</v>
      </c>
      <c r="AD126" s="47">
        <v>0</v>
      </c>
      <c r="AE126" s="28">
        <v>0</v>
      </c>
      <c r="AF126" s="60">
        <f t="shared" si="84"/>
        <v>0</v>
      </c>
      <c r="AG126" s="61">
        <f t="shared" si="85"/>
        <v>0</v>
      </c>
      <c r="AH126" s="82">
        <f t="shared" si="86"/>
        <v>1</v>
      </c>
      <c r="AI126" s="82">
        <f t="shared" si="87"/>
        <v>0</v>
      </c>
      <c r="AJ126" s="29">
        <f t="shared" si="88"/>
        <v>0</v>
      </c>
      <c r="AK126" s="145">
        <f t="shared" si="89"/>
        <v>780.35748350561016</v>
      </c>
      <c r="AL126" s="110">
        <f t="shared" si="90"/>
        <v>0</v>
      </c>
      <c r="AM126" s="149">
        <f t="shared" si="91"/>
        <v>780.35748350561016</v>
      </c>
      <c r="AN126" s="114">
        <v>0</v>
      </c>
      <c r="AO126" s="116">
        <f t="shared" si="92"/>
        <v>753.6871955903755</v>
      </c>
      <c r="AP126" s="152">
        <f t="shared" si="93"/>
        <v>753.6871955903755</v>
      </c>
      <c r="AQ126" s="115">
        <f t="shared" si="94"/>
        <v>0</v>
      </c>
      <c r="AR126" s="112">
        <f t="shared" si="95"/>
        <v>780.35748350561016</v>
      </c>
    </row>
    <row r="127" spans="1:44">
      <c r="A127" s="37" t="s">
        <v>230</v>
      </c>
      <c r="B127" s="3" t="s">
        <v>273</v>
      </c>
      <c r="C127" s="3" t="str">
        <f t="shared" si="75"/>
        <v>xx6072</v>
      </c>
      <c r="D127" s="2">
        <v>0</v>
      </c>
      <c r="E127" s="2">
        <v>1</v>
      </c>
      <c r="F127" s="41" t="s">
        <v>274</v>
      </c>
      <c r="G127" s="52">
        <v>0</v>
      </c>
      <c r="H127" s="132">
        <v>929.14841266813971</v>
      </c>
      <c r="I127" s="179">
        <v>974.07429999999999</v>
      </c>
      <c r="J127" s="169">
        <v>762.55</v>
      </c>
      <c r="K127" s="170">
        <v>568.99</v>
      </c>
      <c r="L127" s="171">
        <f t="shared" si="76"/>
        <v>-0.25383253557143792</v>
      </c>
      <c r="M127" s="159">
        <v>1657.63</v>
      </c>
      <c r="N127" s="160">
        <v>1115.6537656633689</v>
      </c>
      <c r="O127" s="128">
        <f t="shared" si="77"/>
        <v>-0.32695850964125361</v>
      </c>
      <c r="P127" s="5">
        <f t="shared" si="99"/>
        <v>0</v>
      </c>
      <c r="Q127" s="5">
        <f t="shared" si="99"/>
        <v>0</v>
      </c>
      <c r="R127" s="5">
        <f t="shared" si="99"/>
        <v>0</v>
      </c>
      <c r="S127" s="5">
        <f t="shared" si="99"/>
        <v>0</v>
      </c>
      <c r="T127" s="5">
        <f t="shared" si="99"/>
        <v>48.703715000000003</v>
      </c>
      <c r="U127" s="7">
        <f t="shared" si="78"/>
        <v>48.703715000000003</v>
      </c>
      <c r="V127" s="106">
        <f t="shared" si="79"/>
        <v>1.0241826732523662E-3</v>
      </c>
      <c r="W127" s="29">
        <f t="shared" si="80"/>
        <v>48.703715000000003</v>
      </c>
      <c r="X127" s="64" t="s">
        <v>922</v>
      </c>
      <c r="Y127" s="181">
        <f t="shared" si="71"/>
        <v>974.07429999999999</v>
      </c>
      <c r="Z127" s="133">
        <f t="shared" si="98"/>
        <v>1.0483516806565394</v>
      </c>
      <c r="AA127" s="78">
        <f t="shared" si="81"/>
        <v>974.07429999999999</v>
      </c>
      <c r="AB127" s="57">
        <f t="shared" si="82"/>
        <v>7.0002019284050808E-4</v>
      </c>
      <c r="AC127" s="29">
        <f t="shared" si="83"/>
        <v>25.900747135098801</v>
      </c>
      <c r="AD127" s="47">
        <v>0</v>
      </c>
      <c r="AE127" s="28">
        <v>0</v>
      </c>
      <c r="AF127" s="60">
        <f t="shared" si="84"/>
        <v>0</v>
      </c>
      <c r="AG127" s="61">
        <f t="shared" si="85"/>
        <v>0</v>
      </c>
      <c r="AH127" s="82">
        <f t="shared" si="86"/>
        <v>1</v>
      </c>
      <c r="AI127" s="82">
        <f t="shared" si="87"/>
        <v>0</v>
      </c>
      <c r="AJ127" s="29">
        <f t="shared" si="88"/>
        <v>0</v>
      </c>
      <c r="AK127" s="145">
        <f t="shared" si="89"/>
        <v>1003.7528748032385</v>
      </c>
      <c r="AL127" s="110">
        <f t="shared" si="90"/>
        <v>0</v>
      </c>
      <c r="AM127" s="149">
        <f t="shared" si="91"/>
        <v>1003.7528748032385</v>
      </c>
      <c r="AN127" s="114">
        <v>0</v>
      </c>
      <c r="AO127" s="116">
        <f t="shared" si="92"/>
        <v>929.14841266813971</v>
      </c>
      <c r="AP127" s="152">
        <f t="shared" si="93"/>
        <v>929.14841266813971</v>
      </c>
      <c r="AQ127" s="115">
        <f t="shared" si="94"/>
        <v>0</v>
      </c>
      <c r="AR127" s="112">
        <f t="shared" si="95"/>
        <v>1003.7528748032385</v>
      </c>
    </row>
    <row r="128" spans="1:44">
      <c r="A128" s="37" t="s">
        <v>230</v>
      </c>
      <c r="B128" s="3" t="s">
        <v>275</v>
      </c>
      <c r="C128" s="3" t="str">
        <f t="shared" si="75"/>
        <v>xx7610</v>
      </c>
      <c r="D128" s="2">
        <v>1</v>
      </c>
      <c r="E128" s="2">
        <v>0</v>
      </c>
      <c r="F128" s="41" t="s">
        <v>276</v>
      </c>
      <c r="G128" s="52">
        <v>407.74017470101137</v>
      </c>
      <c r="H128" s="132">
        <v>0</v>
      </c>
      <c r="I128" s="179">
        <v>0</v>
      </c>
      <c r="J128" s="172">
        <v>0</v>
      </c>
      <c r="K128" s="173">
        <v>0</v>
      </c>
      <c r="L128" s="171">
        <f t="shared" si="76"/>
        <v>0</v>
      </c>
      <c r="M128" s="161">
        <v>0</v>
      </c>
      <c r="N128" s="162">
        <v>0</v>
      </c>
      <c r="O128" s="128">
        <f t="shared" si="77"/>
        <v>0</v>
      </c>
      <c r="P128" s="5">
        <f t="shared" si="99"/>
        <v>0</v>
      </c>
      <c r="Q128" s="5">
        <f t="shared" si="99"/>
        <v>0</v>
      </c>
      <c r="R128" s="5">
        <f t="shared" si="99"/>
        <v>0</v>
      </c>
      <c r="S128" s="5">
        <f t="shared" si="99"/>
        <v>0</v>
      </c>
      <c r="T128" s="5">
        <f t="shared" si="99"/>
        <v>0</v>
      </c>
      <c r="U128" s="7">
        <f t="shared" si="78"/>
        <v>0</v>
      </c>
      <c r="V128" s="106">
        <f t="shared" si="79"/>
        <v>0</v>
      </c>
      <c r="W128" s="29">
        <f t="shared" si="80"/>
        <v>0</v>
      </c>
      <c r="X128" s="64"/>
      <c r="Y128" s="181" t="str">
        <f t="shared" si="71"/>
        <v/>
      </c>
      <c r="Z128" s="133"/>
      <c r="AA128" s="78">
        <f t="shared" si="81"/>
        <v>0</v>
      </c>
      <c r="AB128" s="57" t="str">
        <f t="shared" si="82"/>
        <v/>
      </c>
      <c r="AC128" s="29">
        <f t="shared" si="83"/>
        <v>0</v>
      </c>
      <c r="AD128" s="47">
        <v>0.38265000000001237</v>
      </c>
      <c r="AE128" s="28">
        <v>0</v>
      </c>
      <c r="AF128" s="60">
        <f t="shared" si="84"/>
        <v>0</v>
      </c>
      <c r="AG128" s="61">
        <f t="shared" si="85"/>
        <v>7.6530000000002485E-2</v>
      </c>
      <c r="AH128" s="82">
        <f t="shared" si="86"/>
        <v>1</v>
      </c>
      <c r="AI128" s="82">
        <f t="shared" si="87"/>
        <v>0</v>
      </c>
      <c r="AJ128" s="29">
        <f t="shared" si="88"/>
        <v>0</v>
      </c>
      <c r="AK128" s="145">
        <f t="shared" si="89"/>
        <v>0</v>
      </c>
      <c r="AL128" s="110">
        <f t="shared" si="90"/>
        <v>407.74017470101137</v>
      </c>
      <c r="AM128" s="149">
        <f t="shared" si="91"/>
        <v>407.74017470101137</v>
      </c>
      <c r="AN128" s="114">
        <v>0</v>
      </c>
      <c r="AO128" s="116">
        <f t="shared" si="92"/>
        <v>0</v>
      </c>
      <c r="AP128" s="152">
        <f t="shared" si="93"/>
        <v>407.74017470101137</v>
      </c>
      <c r="AQ128" s="115">
        <f t="shared" si="94"/>
        <v>0</v>
      </c>
      <c r="AR128" s="112">
        <f t="shared" si="95"/>
        <v>407.74017470101137</v>
      </c>
    </row>
    <row r="129" spans="1:44">
      <c r="A129" s="37" t="s">
        <v>230</v>
      </c>
      <c r="B129" s="3" t="s">
        <v>277</v>
      </c>
      <c r="C129" s="3" t="str">
        <f t="shared" si="75"/>
        <v>xx7990</v>
      </c>
      <c r="D129" s="2">
        <v>0</v>
      </c>
      <c r="E129" s="2">
        <v>0</v>
      </c>
      <c r="F129" s="41" t="s">
        <v>278</v>
      </c>
      <c r="G129" s="52">
        <v>0</v>
      </c>
      <c r="H129" s="132">
        <v>1611.2490855564813</v>
      </c>
      <c r="I129" s="179">
        <v>1867.2433600000002</v>
      </c>
      <c r="J129" s="169">
        <v>707.85</v>
      </c>
      <c r="K129" s="170">
        <v>807.35</v>
      </c>
      <c r="L129" s="171">
        <f t="shared" si="76"/>
        <v>0.14056650420286787</v>
      </c>
      <c r="M129" s="159">
        <v>1441.84</v>
      </c>
      <c r="N129" s="160">
        <v>1547.092266624453</v>
      </c>
      <c r="O129" s="128">
        <f t="shared" si="77"/>
        <v>7.2998575864487769E-2</v>
      </c>
      <c r="P129" s="5">
        <f t="shared" si="99"/>
        <v>0</v>
      </c>
      <c r="Q129" s="5">
        <f t="shared" si="99"/>
        <v>0</v>
      </c>
      <c r="R129" s="5">
        <f t="shared" si="99"/>
        <v>0</v>
      </c>
      <c r="S129" s="5">
        <f t="shared" si="99"/>
        <v>0</v>
      </c>
      <c r="T129" s="5">
        <f t="shared" si="99"/>
        <v>0</v>
      </c>
      <c r="U129" s="7">
        <f t="shared" si="78"/>
        <v>0</v>
      </c>
      <c r="V129" s="106">
        <f t="shared" si="79"/>
        <v>0</v>
      </c>
      <c r="W129" s="29">
        <f t="shared" si="80"/>
        <v>0</v>
      </c>
      <c r="X129" s="64"/>
      <c r="Y129" s="181" t="str">
        <f t="shared" si="71"/>
        <v/>
      </c>
      <c r="Z129" s="133"/>
      <c r="AA129" s="78">
        <f t="shared" si="81"/>
        <v>0</v>
      </c>
      <c r="AB129" s="57" t="str">
        <f t="shared" si="82"/>
        <v/>
      </c>
      <c r="AC129" s="29">
        <f t="shared" si="83"/>
        <v>0</v>
      </c>
      <c r="AD129" s="47">
        <v>0</v>
      </c>
      <c r="AE129" s="28">
        <v>0</v>
      </c>
      <c r="AF129" s="60">
        <f t="shared" si="84"/>
        <v>0</v>
      </c>
      <c r="AG129" s="61">
        <f t="shared" si="85"/>
        <v>0</v>
      </c>
      <c r="AH129" s="82">
        <f t="shared" si="86"/>
        <v>1</v>
      </c>
      <c r="AI129" s="82">
        <f t="shared" si="87"/>
        <v>0</v>
      </c>
      <c r="AJ129" s="29">
        <f t="shared" si="88"/>
        <v>0</v>
      </c>
      <c r="AK129" s="145">
        <f t="shared" si="89"/>
        <v>1611.2490855564813</v>
      </c>
      <c r="AL129" s="110">
        <f t="shared" si="90"/>
        <v>0</v>
      </c>
      <c r="AM129" s="149">
        <f t="shared" si="91"/>
        <v>1611.2490855564813</v>
      </c>
      <c r="AN129" s="114">
        <v>0</v>
      </c>
      <c r="AO129" s="116">
        <f t="shared" si="92"/>
        <v>1611.2490855564813</v>
      </c>
      <c r="AP129" s="152">
        <f t="shared" si="93"/>
        <v>1611.2490855564813</v>
      </c>
      <c r="AQ129" s="115">
        <f t="shared" si="94"/>
        <v>0</v>
      </c>
      <c r="AR129" s="112">
        <f t="shared" si="95"/>
        <v>1611.2490855564813</v>
      </c>
    </row>
    <row r="130" spans="1:44">
      <c r="A130" s="37" t="s">
        <v>230</v>
      </c>
      <c r="B130" s="3" t="s">
        <v>279</v>
      </c>
      <c r="C130" s="3" t="str">
        <f t="shared" si="75"/>
        <v>xx8714</v>
      </c>
      <c r="D130" s="2">
        <v>0</v>
      </c>
      <c r="E130" s="2">
        <v>0</v>
      </c>
      <c r="F130" s="41" t="s">
        <v>280</v>
      </c>
      <c r="G130" s="52">
        <v>0</v>
      </c>
      <c r="H130" s="132">
        <v>5466.0054185443159</v>
      </c>
      <c r="I130" s="179">
        <v>6198.7902300000005</v>
      </c>
      <c r="J130" s="169">
        <v>3152.99</v>
      </c>
      <c r="K130" s="170">
        <v>3039.05</v>
      </c>
      <c r="L130" s="171">
        <f t="shared" si="76"/>
        <v>-3.6137126981055978E-2</v>
      </c>
      <c r="M130" s="159">
        <v>6443.04</v>
      </c>
      <c r="N130" s="160">
        <v>6099.0357960880774</v>
      </c>
      <c r="O130" s="128">
        <f t="shared" si="77"/>
        <v>-5.3391598362251713E-2</v>
      </c>
      <c r="P130" s="5">
        <f t="shared" si="99"/>
        <v>0</v>
      </c>
      <c r="Q130" s="5">
        <f t="shared" si="99"/>
        <v>123.97580460000002</v>
      </c>
      <c r="R130" s="5">
        <f t="shared" si="99"/>
        <v>0</v>
      </c>
      <c r="S130" s="5">
        <f t="shared" si="99"/>
        <v>0</v>
      </c>
      <c r="T130" s="5">
        <f t="shared" si="99"/>
        <v>0</v>
      </c>
      <c r="U130" s="7">
        <f t="shared" si="78"/>
        <v>123.97580460000002</v>
      </c>
      <c r="V130" s="106">
        <f t="shared" si="79"/>
        <v>2.6070674685461058E-3</v>
      </c>
      <c r="W130" s="29">
        <f t="shared" si="80"/>
        <v>123.97580460000002</v>
      </c>
      <c r="X130" s="64"/>
      <c r="Y130" s="181" t="str">
        <f t="shared" si="71"/>
        <v/>
      </c>
      <c r="Z130" s="133"/>
      <c r="AA130" s="78">
        <f t="shared" si="81"/>
        <v>0</v>
      </c>
      <c r="AB130" s="57" t="str">
        <f t="shared" si="82"/>
        <v/>
      </c>
      <c r="AC130" s="29">
        <f t="shared" si="83"/>
        <v>0</v>
      </c>
      <c r="AD130" s="47">
        <v>0</v>
      </c>
      <c r="AE130" s="28">
        <v>0</v>
      </c>
      <c r="AF130" s="60">
        <f t="shared" si="84"/>
        <v>0</v>
      </c>
      <c r="AG130" s="61">
        <f t="shared" si="85"/>
        <v>0</v>
      </c>
      <c r="AH130" s="82">
        <f t="shared" si="86"/>
        <v>1</v>
      </c>
      <c r="AI130" s="82">
        <f t="shared" si="87"/>
        <v>0</v>
      </c>
      <c r="AJ130" s="29">
        <f t="shared" si="88"/>
        <v>0</v>
      </c>
      <c r="AK130" s="145">
        <f t="shared" si="89"/>
        <v>5589.9812231443157</v>
      </c>
      <c r="AL130" s="110">
        <f t="shared" si="90"/>
        <v>0</v>
      </c>
      <c r="AM130" s="149">
        <f t="shared" si="91"/>
        <v>5589.9812231443157</v>
      </c>
      <c r="AN130" s="114">
        <v>0</v>
      </c>
      <c r="AO130" s="116">
        <f t="shared" si="92"/>
        <v>5466.0054185443159</v>
      </c>
      <c r="AP130" s="152">
        <f t="shared" si="93"/>
        <v>5466.0054185443159</v>
      </c>
      <c r="AQ130" s="115">
        <f t="shared" si="94"/>
        <v>0</v>
      </c>
      <c r="AR130" s="112">
        <f t="shared" si="95"/>
        <v>5589.9812231443157</v>
      </c>
    </row>
    <row r="131" spans="1:44">
      <c r="A131" s="37" t="s">
        <v>230</v>
      </c>
      <c r="B131" s="3" t="s">
        <v>281</v>
      </c>
      <c r="C131" s="3" t="str">
        <f t="shared" si="75"/>
        <v>xxA275</v>
      </c>
      <c r="D131" s="2">
        <v>1</v>
      </c>
      <c r="E131" s="2">
        <v>0</v>
      </c>
      <c r="F131" s="41" t="s">
        <v>282</v>
      </c>
      <c r="G131" s="52">
        <v>339.21457479856929</v>
      </c>
      <c r="H131" s="132">
        <v>0</v>
      </c>
      <c r="I131" s="179">
        <v>0</v>
      </c>
      <c r="J131" s="172">
        <v>0</v>
      </c>
      <c r="K131" s="173">
        <v>0</v>
      </c>
      <c r="L131" s="171">
        <f t="shared" si="76"/>
        <v>0</v>
      </c>
      <c r="M131" s="161">
        <v>0</v>
      </c>
      <c r="N131" s="162">
        <v>0</v>
      </c>
      <c r="O131" s="128">
        <f t="shared" si="77"/>
        <v>0</v>
      </c>
      <c r="P131" s="5">
        <f t="shared" si="99"/>
        <v>0</v>
      </c>
      <c r="Q131" s="5">
        <f t="shared" si="99"/>
        <v>0</v>
      </c>
      <c r="R131" s="5">
        <f t="shared" si="99"/>
        <v>0</v>
      </c>
      <c r="S131" s="5">
        <f t="shared" si="99"/>
        <v>0</v>
      </c>
      <c r="T131" s="5">
        <f t="shared" si="99"/>
        <v>0</v>
      </c>
      <c r="U131" s="7">
        <f t="shared" si="78"/>
        <v>0</v>
      </c>
      <c r="V131" s="106">
        <f t="shared" si="79"/>
        <v>0</v>
      </c>
      <c r="W131" s="29">
        <f t="shared" si="80"/>
        <v>0</v>
      </c>
      <c r="X131" s="64"/>
      <c r="Y131" s="181" t="str">
        <f t="shared" si="71"/>
        <v/>
      </c>
      <c r="Z131" s="133"/>
      <c r="AA131" s="78">
        <f t="shared" si="81"/>
        <v>0</v>
      </c>
      <c r="AB131" s="57" t="str">
        <f t="shared" si="82"/>
        <v/>
      </c>
      <c r="AC131" s="29">
        <f t="shared" si="83"/>
        <v>0</v>
      </c>
      <c r="AD131" s="47">
        <v>0.73961000000002741</v>
      </c>
      <c r="AE131" s="28">
        <v>0</v>
      </c>
      <c r="AF131" s="60">
        <f t="shared" si="84"/>
        <v>0</v>
      </c>
      <c r="AG131" s="61">
        <f t="shared" si="85"/>
        <v>0.14792200000000549</v>
      </c>
      <c r="AH131" s="82">
        <f t="shared" si="86"/>
        <v>1</v>
      </c>
      <c r="AI131" s="82">
        <f t="shared" si="87"/>
        <v>0</v>
      </c>
      <c r="AJ131" s="29">
        <f t="shared" si="88"/>
        <v>0</v>
      </c>
      <c r="AK131" s="145">
        <f t="shared" si="89"/>
        <v>0</v>
      </c>
      <c r="AL131" s="110">
        <f t="shared" si="90"/>
        <v>339.21457479856929</v>
      </c>
      <c r="AM131" s="149">
        <f t="shared" si="91"/>
        <v>339.21457479856929</v>
      </c>
      <c r="AN131" s="114">
        <v>0</v>
      </c>
      <c r="AO131" s="116">
        <f t="shared" si="92"/>
        <v>0</v>
      </c>
      <c r="AP131" s="152">
        <f t="shared" si="93"/>
        <v>339.21457479856929</v>
      </c>
      <c r="AQ131" s="115">
        <f t="shared" si="94"/>
        <v>0</v>
      </c>
      <c r="AR131" s="112">
        <f t="shared" si="95"/>
        <v>339.21457479856929</v>
      </c>
    </row>
    <row r="132" spans="1:44">
      <c r="A132" s="37" t="s">
        <v>230</v>
      </c>
      <c r="B132" s="3" t="s">
        <v>283</v>
      </c>
      <c r="C132" s="3" t="str">
        <f t="shared" si="75"/>
        <v>xxC030</v>
      </c>
      <c r="D132" s="2">
        <v>0</v>
      </c>
      <c r="E132" s="2">
        <v>0</v>
      </c>
      <c r="F132" s="41" t="s">
        <v>284</v>
      </c>
      <c r="G132" s="52">
        <v>0</v>
      </c>
      <c r="H132" s="132">
        <v>626.79916080478199</v>
      </c>
      <c r="I132" s="179">
        <v>620.05528000000004</v>
      </c>
      <c r="J132" s="169">
        <v>378.49</v>
      </c>
      <c r="K132" s="170">
        <v>364.83</v>
      </c>
      <c r="L132" s="171">
        <f t="shared" si="76"/>
        <v>-3.6090781790800386E-2</v>
      </c>
      <c r="M132" s="159">
        <v>773.23</v>
      </c>
      <c r="N132" s="160">
        <v>731.6979692254971</v>
      </c>
      <c r="O132" s="128">
        <f t="shared" si="77"/>
        <v>-5.3712389294909513E-2</v>
      </c>
      <c r="P132" s="5">
        <f t="shared" si="99"/>
        <v>0</v>
      </c>
      <c r="Q132" s="5">
        <f t="shared" si="99"/>
        <v>12.401105600000001</v>
      </c>
      <c r="R132" s="5">
        <f t="shared" si="99"/>
        <v>0</v>
      </c>
      <c r="S132" s="5">
        <f t="shared" si="99"/>
        <v>0</v>
      </c>
      <c r="T132" s="5">
        <f t="shared" si="99"/>
        <v>0</v>
      </c>
      <c r="U132" s="7">
        <f t="shared" si="78"/>
        <v>12.401105600000001</v>
      </c>
      <c r="V132" s="106">
        <f t="shared" si="79"/>
        <v>2.6078087646276858E-4</v>
      </c>
      <c r="W132" s="29">
        <f t="shared" si="80"/>
        <v>12.401105600000001</v>
      </c>
      <c r="X132" s="64"/>
      <c r="Y132" s="181" t="str">
        <f t="shared" si="71"/>
        <v/>
      </c>
      <c r="Z132" s="133"/>
      <c r="AA132" s="78">
        <f t="shared" si="81"/>
        <v>0</v>
      </c>
      <c r="AB132" s="57" t="str">
        <f t="shared" si="82"/>
        <v/>
      </c>
      <c r="AC132" s="29">
        <f t="shared" si="83"/>
        <v>0</v>
      </c>
      <c r="AD132" s="47">
        <v>0</v>
      </c>
      <c r="AE132" s="28">
        <v>0</v>
      </c>
      <c r="AF132" s="60">
        <f t="shared" si="84"/>
        <v>0</v>
      </c>
      <c r="AG132" s="61">
        <f t="shared" si="85"/>
        <v>0</v>
      </c>
      <c r="AH132" s="82">
        <f t="shared" si="86"/>
        <v>1</v>
      </c>
      <c r="AI132" s="82">
        <f t="shared" si="87"/>
        <v>0</v>
      </c>
      <c r="AJ132" s="29">
        <f t="shared" si="88"/>
        <v>0</v>
      </c>
      <c r="AK132" s="145">
        <f t="shared" si="89"/>
        <v>639.20026640478204</v>
      </c>
      <c r="AL132" s="110">
        <f t="shared" si="90"/>
        <v>0</v>
      </c>
      <c r="AM132" s="149">
        <f t="shared" si="91"/>
        <v>639.20026640478204</v>
      </c>
      <c r="AN132" s="114">
        <v>0</v>
      </c>
      <c r="AO132" s="116">
        <f t="shared" si="92"/>
        <v>626.79916080478199</v>
      </c>
      <c r="AP132" s="152">
        <f t="shared" si="93"/>
        <v>626.79916080478199</v>
      </c>
      <c r="AQ132" s="115">
        <f t="shared" si="94"/>
        <v>0</v>
      </c>
      <c r="AR132" s="112">
        <f t="shared" si="95"/>
        <v>639.20026640478204</v>
      </c>
    </row>
    <row r="133" spans="1:44">
      <c r="A133" s="37" t="s">
        <v>230</v>
      </c>
      <c r="B133" s="3" t="s">
        <v>285</v>
      </c>
      <c r="C133" s="3" t="str">
        <f t="shared" ref="C133:C145" si="100">CONCATENATE("xx",B133)</f>
        <v>xxC069</v>
      </c>
      <c r="D133" s="2">
        <v>0</v>
      </c>
      <c r="E133" s="2">
        <v>1</v>
      </c>
      <c r="F133" s="41" t="s">
        <v>286</v>
      </c>
      <c r="G133" s="52">
        <v>0</v>
      </c>
      <c r="H133" s="132">
        <v>11755.686050804998</v>
      </c>
      <c r="I133" s="179">
        <v>12581.232179999999</v>
      </c>
      <c r="J133" s="169">
        <v>10684.7</v>
      </c>
      <c r="K133" s="170">
        <v>6545.5</v>
      </c>
      <c r="L133" s="171">
        <f t="shared" ref="L133:L146" si="101">+IF(J133&lt;&gt;0,K133/J133-1,0)</f>
        <v>-0.38739506022630499</v>
      </c>
      <c r="M133" s="159">
        <v>21252.18</v>
      </c>
      <c r="N133" s="160">
        <v>14150.07232827499</v>
      </c>
      <c r="O133" s="128">
        <f t="shared" ref="O133:O146" si="102">+IF(M133&lt;&gt;0,N133/M133-1,0)</f>
        <v>-0.33418254841268102</v>
      </c>
      <c r="P133" s="5">
        <f t="shared" si="99"/>
        <v>0</v>
      </c>
      <c r="Q133" s="5">
        <f t="shared" si="99"/>
        <v>0</v>
      </c>
      <c r="R133" s="5">
        <f t="shared" si="99"/>
        <v>0</v>
      </c>
      <c r="S133" s="5">
        <f t="shared" si="99"/>
        <v>0</v>
      </c>
      <c r="T133" s="5">
        <f t="shared" si="99"/>
        <v>629.06160899999998</v>
      </c>
      <c r="U133" s="7">
        <f t="shared" ref="U133:U145" si="103">+SUM(P133:T133)</f>
        <v>629.06160899999998</v>
      </c>
      <c r="V133" s="106">
        <f t="shared" ref="V133:V145" si="104">+U133/$U$146</f>
        <v>1.3228436482639048E-2</v>
      </c>
      <c r="W133" s="29">
        <f t="shared" ref="W133:W145" si="105">+V133*W$3</f>
        <v>629.06160899999998</v>
      </c>
      <c r="X133" s="64" t="s">
        <v>922</v>
      </c>
      <c r="Y133" s="181">
        <f t="shared" si="71"/>
        <v>12581.232179999999</v>
      </c>
      <c r="Z133" s="133">
        <f>I133/H133</f>
        <v>1.0702252616841932</v>
      </c>
      <c r="AA133" s="78">
        <f t="shared" ref="AA133:AA145" si="106">+IF($Z133&gt;1.02,$Y133,0)</f>
        <v>12581.232179999999</v>
      </c>
      <c r="AB133" s="57">
        <f t="shared" ref="AB133:AB145" si="107">+IF(X133&lt;&gt;"",AA133/$AA$146,"")</f>
        <v>9.041524426642614E-3</v>
      </c>
      <c r="AC133" s="29">
        <f t="shared" ref="AC133:AC145" si="108">+IF(X133&lt;&gt;"",AB133*$AC$3,0)</f>
        <v>334.53640378577671</v>
      </c>
      <c r="AD133" s="47">
        <v>663.70127000000002</v>
      </c>
      <c r="AE133" s="28">
        <v>58.335410000000003</v>
      </c>
      <c r="AF133" s="60">
        <f t="shared" ref="AF133:AF145" si="109">+IF(AD133&lt;&gt;0,AE133/AD133,0)</f>
        <v>8.7894076200878746E-2</v>
      </c>
      <c r="AG133" s="61">
        <f t="shared" ref="AG133:AG145" si="110">$AG$3*AD133</f>
        <v>132.74025400000002</v>
      </c>
      <c r="AH133" s="82">
        <f t="shared" ref="AH133:AH145" si="111">IF(AD133&lt;100,1,0)</f>
        <v>0</v>
      </c>
      <c r="AI133" s="82">
        <f t="shared" ref="AI133:AI145" si="112">IF(AF133&lt;$AI$3,"1",0)</f>
        <v>0</v>
      </c>
      <c r="AJ133" s="29">
        <f t="shared" ref="AJ133:AJ145" si="113">IF((AH133+AI133)&gt;0,0,AG133)</f>
        <v>132.74025400000002</v>
      </c>
      <c r="AK133" s="145">
        <f t="shared" ref="AK133:AK145" si="114">+H133+W133+AC133</f>
        <v>12719.284063590774</v>
      </c>
      <c r="AL133" s="110">
        <f t="shared" ref="AL133:AL145" si="115">+G133+AJ133</f>
        <v>132.74025400000002</v>
      </c>
      <c r="AM133" s="149">
        <f t="shared" ref="AM133:AM145" si="116">AK133+AL133</f>
        <v>12852.024317590774</v>
      </c>
      <c r="AN133" s="114">
        <v>600</v>
      </c>
      <c r="AO133" s="116">
        <f t="shared" ref="AO133:AO145" si="117">+AN133+H133</f>
        <v>12355.686050804998</v>
      </c>
      <c r="AP133" s="152">
        <f t="shared" ref="AP133:AP145" si="118">+AO133+G133</f>
        <v>12355.686050804998</v>
      </c>
      <c r="AQ133" s="115">
        <f t="shared" ref="AQ133:AQ145" si="119">IF((AM133-AP133)&lt;0,AM133-AP133,0)</f>
        <v>0</v>
      </c>
      <c r="AR133" s="112">
        <f t="shared" ref="AR133:AR146" si="120">+AM133+(AQ133*-1)</f>
        <v>12852.024317590774</v>
      </c>
    </row>
    <row r="134" spans="1:44">
      <c r="A134" s="37" t="s">
        <v>230</v>
      </c>
      <c r="B134" s="3" t="s">
        <v>287</v>
      </c>
      <c r="C134" s="3" t="str">
        <f t="shared" si="100"/>
        <v>xxC247</v>
      </c>
      <c r="D134" s="2">
        <v>0</v>
      </c>
      <c r="E134" s="2">
        <v>0</v>
      </c>
      <c r="F134" s="41" t="s">
        <v>288</v>
      </c>
      <c r="G134" s="52">
        <v>0</v>
      </c>
      <c r="H134" s="132">
        <v>560.48659292427203</v>
      </c>
      <c r="I134" s="179">
        <v>564.73541</v>
      </c>
      <c r="J134" s="169">
        <v>338.5</v>
      </c>
      <c r="K134" s="170">
        <v>326.26</v>
      </c>
      <c r="L134" s="171">
        <f t="shared" si="101"/>
        <v>-3.6159527326440233E-2</v>
      </c>
      <c r="M134" s="159">
        <v>693.02</v>
      </c>
      <c r="N134" s="160">
        <v>654.18803344947696</v>
      </c>
      <c r="O134" s="128">
        <f t="shared" si="102"/>
        <v>-5.6032966653953742E-2</v>
      </c>
      <c r="P134" s="5">
        <f t="shared" si="99"/>
        <v>0</v>
      </c>
      <c r="Q134" s="5">
        <f t="shared" si="99"/>
        <v>11.294708200000001</v>
      </c>
      <c r="R134" s="5">
        <f t="shared" si="99"/>
        <v>0</v>
      </c>
      <c r="S134" s="5">
        <f t="shared" si="99"/>
        <v>0</v>
      </c>
      <c r="T134" s="5">
        <f t="shared" si="99"/>
        <v>0</v>
      </c>
      <c r="U134" s="7">
        <f t="shared" si="103"/>
        <v>11.294708200000001</v>
      </c>
      <c r="V134" s="106">
        <f t="shared" si="104"/>
        <v>2.3751462158238691E-4</v>
      </c>
      <c r="W134" s="29">
        <f t="shared" si="105"/>
        <v>11.294708200000001</v>
      </c>
      <c r="X134" s="64"/>
      <c r="Y134" s="181" t="str">
        <f t="shared" ref="Y134:Y145" si="121">+IF(X134&lt;&gt;"",I134,"")</f>
        <v/>
      </c>
      <c r="Z134" s="133"/>
      <c r="AA134" s="78">
        <f t="shared" si="106"/>
        <v>0</v>
      </c>
      <c r="AB134" s="57" t="str">
        <f t="shared" si="107"/>
        <v/>
      </c>
      <c r="AC134" s="29">
        <f t="shared" si="108"/>
        <v>0</v>
      </c>
      <c r="AD134" s="47">
        <v>0</v>
      </c>
      <c r="AE134" s="28">
        <v>0</v>
      </c>
      <c r="AF134" s="60">
        <f t="shared" si="109"/>
        <v>0</v>
      </c>
      <c r="AG134" s="61">
        <f t="shared" si="110"/>
        <v>0</v>
      </c>
      <c r="AH134" s="82">
        <f t="shared" si="111"/>
        <v>1</v>
      </c>
      <c r="AI134" s="82">
        <f t="shared" si="112"/>
        <v>0</v>
      </c>
      <c r="AJ134" s="29">
        <f t="shared" si="113"/>
        <v>0</v>
      </c>
      <c r="AK134" s="145">
        <f t="shared" si="114"/>
        <v>571.78130112427198</v>
      </c>
      <c r="AL134" s="110">
        <f t="shared" si="115"/>
        <v>0</v>
      </c>
      <c r="AM134" s="149">
        <f t="shared" si="116"/>
        <v>571.78130112427198</v>
      </c>
      <c r="AN134" s="114">
        <v>0</v>
      </c>
      <c r="AO134" s="116">
        <f t="shared" si="117"/>
        <v>560.48659292427203</v>
      </c>
      <c r="AP134" s="152">
        <f t="shared" si="118"/>
        <v>560.48659292427203</v>
      </c>
      <c r="AQ134" s="115">
        <f t="shared" si="119"/>
        <v>0</v>
      </c>
      <c r="AR134" s="112">
        <f t="shared" si="120"/>
        <v>571.78130112427198</v>
      </c>
    </row>
    <row r="135" spans="1:44">
      <c r="A135" s="37" t="s">
        <v>230</v>
      </c>
      <c r="B135" s="3" t="s">
        <v>289</v>
      </c>
      <c r="C135" s="3" t="str">
        <f t="shared" si="100"/>
        <v>xxC278</v>
      </c>
      <c r="D135" s="2">
        <v>1</v>
      </c>
      <c r="E135" s="2">
        <v>0</v>
      </c>
      <c r="F135" s="41" t="s">
        <v>290</v>
      </c>
      <c r="G135" s="52">
        <v>349.52190955747238</v>
      </c>
      <c r="H135" s="132">
        <v>0</v>
      </c>
      <c r="I135" s="179">
        <v>0</v>
      </c>
      <c r="J135" s="172">
        <v>0</v>
      </c>
      <c r="K135" s="173">
        <v>0</v>
      </c>
      <c r="L135" s="171">
        <f t="shared" si="101"/>
        <v>0</v>
      </c>
      <c r="M135" s="161">
        <v>0</v>
      </c>
      <c r="N135" s="162">
        <v>0</v>
      </c>
      <c r="O135" s="128">
        <f t="shared" si="102"/>
        <v>0</v>
      </c>
      <c r="P135" s="5">
        <f t="shared" ref="P135:T143" si="122">+IF(AND($O135&lt;=P$2,$O135&gt;Q$2),P$3,0)*$I135</f>
        <v>0</v>
      </c>
      <c r="Q135" s="5">
        <f t="shared" si="122"/>
        <v>0</v>
      </c>
      <c r="R135" s="5">
        <f t="shared" si="122"/>
        <v>0</v>
      </c>
      <c r="S135" s="5">
        <f t="shared" si="122"/>
        <v>0</v>
      </c>
      <c r="T135" s="5">
        <f t="shared" si="122"/>
        <v>0</v>
      </c>
      <c r="U135" s="7">
        <f t="shared" si="103"/>
        <v>0</v>
      </c>
      <c r="V135" s="106">
        <f t="shared" si="104"/>
        <v>0</v>
      </c>
      <c r="W135" s="29">
        <f t="shared" si="105"/>
        <v>0</v>
      </c>
      <c r="X135" s="64"/>
      <c r="Y135" s="181" t="str">
        <f t="shared" si="121"/>
        <v/>
      </c>
      <c r="Z135" s="133"/>
      <c r="AA135" s="78">
        <f t="shared" si="106"/>
        <v>0</v>
      </c>
      <c r="AB135" s="57" t="str">
        <f t="shared" si="107"/>
        <v/>
      </c>
      <c r="AC135" s="29">
        <f t="shared" si="108"/>
        <v>0</v>
      </c>
      <c r="AD135" s="47">
        <v>0</v>
      </c>
      <c r="AE135" s="28">
        <v>0</v>
      </c>
      <c r="AF135" s="60">
        <f t="shared" si="109"/>
        <v>0</v>
      </c>
      <c r="AG135" s="61">
        <f t="shared" si="110"/>
        <v>0</v>
      </c>
      <c r="AH135" s="82">
        <f t="shared" si="111"/>
        <v>1</v>
      </c>
      <c r="AI135" s="82">
        <f t="shared" si="112"/>
        <v>0</v>
      </c>
      <c r="AJ135" s="29">
        <f t="shared" si="113"/>
        <v>0</v>
      </c>
      <c r="AK135" s="145">
        <f t="shared" si="114"/>
        <v>0</v>
      </c>
      <c r="AL135" s="110">
        <f t="shared" si="115"/>
        <v>349.52190955747238</v>
      </c>
      <c r="AM135" s="149">
        <f t="shared" si="116"/>
        <v>349.52190955747238</v>
      </c>
      <c r="AN135" s="114">
        <v>0</v>
      </c>
      <c r="AO135" s="116">
        <f t="shared" si="117"/>
        <v>0</v>
      </c>
      <c r="AP135" s="152">
        <f t="shared" si="118"/>
        <v>349.52190955747238</v>
      </c>
      <c r="AQ135" s="115">
        <f t="shared" si="119"/>
        <v>0</v>
      </c>
      <c r="AR135" s="112">
        <f t="shared" si="120"/>
        <v>349.52190955747238</v>
      </c>
    </row>
    <row r="136" spans="1:44">
      <c r="A136" s="37" t="s">
        <v>230</v>
      </c>
      <c r="B136" s="3" t="s">
        <v>291</v>
      </c>
      <c r="C136" s="3" t="str">
        <f t="shared" si="100"/>
        <v>xxH025</v>
      </c>
      <c r="D136" s="2">
        <v>1</v>
      </c>
      <c r="E136" s="2">
        <v>0</v>
      </c>
      <c r="F136" s="41" t="s">
        <v>292</v>
      </c>
      <c r="G136" s="52">
        <v>382.70363069832308</v>
      </c>
      <c r="H136" s="132">
        <v>0</v>
      </c>
      <c r="I136" s="179">
        <v>0</v>
      </c>
      <c r="J136" s="172">
        <v>0</v>
      </c>
      <c r="K136" s="173">
        <v>0</v>
      </c>
      <c r="L136" s="171">
        <f t="shared" si="101"/>
        <v>0</v>
      </c>
      <c r="M136" s="161">
        <v>0</v>
      </c>
      <c r="N136" s="162">
        <v>0</v>
      </c>
      <c r="O136" s="128">
        <f t="shared" si="102"/>
        <v>0</v>
      </c>
      <c r="P136" s="5">
        <f t="shared" si="122"/>
        <v>0</v>
      </c>
      <c r="Q136" s="5">
        <f t="shared" si="122"/>
        <v>0</v>
      </c>
      <c r="R136" s="5">
        <f t="shared" si="122"/>
        <v>0</v>
      </c>
      <c r="S136" s="5">
        <f t="shared" si="122"/>
        <v>0</v>
      </c>
      <c r="T136" s="5">
        <f t="shared" si="122"/>
        <v>0</v>
      </c>
      <c r="U136" s="7">
        <f t="shared" si="103"/>
        <v>0</v>
      </c>
      <c r="V136" s="106">
        <f t="shared" si="104"/>
        <v>0</v>
      </c>
      <c r="W136" s="29">
        <f t="shared" si="105"/>
        <v>0</v>
      </c>
      <c r="X136" s="64"/>
      <c r="Y136" s="181" t="str">
        <f t="shared" si="121"/>
        <v/>
      </c>
      <c r="Z136" s="133"/>
      <c r="AA136" s="78">
        <f t="shared" si="106"/>
        <v>0</v>
      </c>
      <c r="AB136" s="57" t="str">
        <f t="shared" si="107"/>
        <v/>
      </c>
      <c r="AC136" s="29">
        <f t="shared" si="108"/>
        <v>0</v>
      </c>
      <c r="AD136" s="47">
        <v>0</v>
      </c>
      <c r="AE136" s="28">
        <v>0</v>
      </c>
      <c r="AF136" s="60">
        <f t="shared" si="109"/>
        <v>0</v>
      </c>
      <c r="AG136" s="61">
        <f t="shared" si="110"/>
        <v>0</v>
      </c>
      <c r="AH136" s="82">
        <f t="shared" si="111"/>
        <v>1</v>
      </c>
      <c r="AI136" s="82">
        <f t="shared" si="112"/>
        <v>0</v>
      </c>
      <c r="AJ136" s="29">
        <f t="shared" si="113"/>
        <v>0</v>
      </c>
      <c r="AK136" s="145">
        <f t="shared" si="114"/>
        <v>0</v>
      </c>
      <c r="AL136" s="110">
        <f t="shared" si="115"/>
        <v>382.70363069832308</v>
      </c>
      <c r="AM136" s="149">
        <f t="shared" si="116"/>
        <v>382.70363069832308</v>
      </c>
      <c r="AN136" s="114">
        <v>0</v>
      </c>
      <c r="AO136" s="116">
        <f t="shared" si="117"/>
        <v>0</v>
      </c>
      <c r="AP136" s="152">
        <f t="shared" si="118"/>
        <v>382.70363069832308</v>
      </c>
      <c r="AQ136" s="115">
        <f t="shared" si="119"/>
        <v>0</v>
      </c>
      <c r="AR136" s="112">
        <f t="shared" si="120"/>
        <v>382.70363069832308</v>
      </c>
    </row>
    <row r="137" spans="1:44">
      <c r="A137" s="37" t="s">
        <v>230</v>
      </c>
      <c r="B137" s="3" t="s">
        <v>293</v>
      </c>
      <c r="C137" s="3" t="str">
        <f t="shared" si="100"/>
        <v>xxH043</v>
      </c>
      <c r="D137" s="2">
        <v>1</v>
      </c>
      <c r="E137" s="2">
        <v>0</v>
      </c>
      <c r="F137" s="41" t="s">
        <v>294</v>
      </c>
      <c r="G137" s="52">
        <v>533.00153635159359</v>
      </c>
      <c r="H137" s="132">
        <v>0</v>
      </c>
      <c r="I137" s="179">
        <v>0</v>
      </c>
      <c r="J137" s="172">
        <v>0</v>
      </c>
      <c r="K137" s="173">
        <v>0</v>
      </c>
      <c r="L137" s="171">
        <f t="shared" si="101"/>
        <v>0</v>
      </c>
      <c r="M137" s="161">
        <v>0</v>
      </c>
      <c r="N137" s="162">
        <v>0</v>
      </c>
      <c r="O137" s="128">
        <f t="shared" si="102"/>
        <v>0</v>
      </c>
      <c r="P137" s="5">
        <f t="shared" si="122"/>
        <v>0</v>
      </c>
      <c r="Q137" s="5">
        <f t="shared" si="122"/>
        <v>0</v>
      </c>
      <c r="R137" s="5">
        <f t="shared" si="122"/>
        <v>0</v>
      </c>
      <c r="S137" s="5">
        <f t="shared" si="122"/>
        <v>0</v>
      </c>
      <c r="T137" s="5">
        <f t="shared" si="122"/>
        <v>0</v>
      </c>
      <c r="U137" s="7">
        <f t="shared" si="103"/>
        <v>0</v>
      </c>
      <c r="V137" s="106">
        <f t="shared" si="104"/>
        <v>0</v>
      </c>
      <c r="W137" s="29">
        <f t="shared" si="105"/>
        <v>0</v>
      </c>
      <c r="X137" s="64"/>
      <c r="Y137" s="181" t="str">
        <f t="shared" si="121"/>
        <v/>
      </c>
      <c r="Z137" s="133"/>
      <c r="AA137" s="78">
        <f t="shared" si="106"/>
        <v>0</v>
      </c>
      <c r="AB137" s="57" t="str">
        <f t="shared" si="107"/>
        <v/>
      </c>
      <c r="AC137" s="29">
        <f t="shared" si="108"/>
        <v>0</v>
      </c>
      <c r="AD137" s="47">
        <v>1.2573599999999487</v>
      </c>
      <c r="AE137" s="28">
        <v>0</v>
      </c>
      <c r="AF137" s="60">
        <f t="shared" si="109"/>
        <v>0</v>
      </c>
      <c r="AG137" s="61">
        <f t="shared" si="110"/>
        <v>0.25147199999998976</v>
      </c>
      <c r="AH137" s="82">
        <f t="shared" si="111"/>
        <v>1</v>
      </c>
      <c r="AI137" s="82">
        <f t="shared" si="112"/>
        <v>0</v>
      </c>
      <c r="AJ137" s="29">
        <f t="shared" si="113"/>
        <v>0</v>
      </c>
      <c r="AK137" s="145">
        <f t="shared" si="114"/>
        <v>0</v>
      </c>
      <c r="AL137" s="110">
        <f t="shared" si="115"/>
        <v>533.00153635159359</v>
      </c>
      <c r="AM137" s="149">
        <f t="shared" si="116"/>
        <v>533.00153635159359</v>
      </c>
      <c r="AN137" s="114">
        <v>0</v>
      </c>
      <c r="AO137" s="116">
        <f t="shared" si="117"/>
        <v>0</v>
      </c>
      <c r="AP137" s="152">
        <f t="shared" si="118"/>
        <v>533.00153635159359</v>
      </c>
      <c r="AQ137" s="115">
        <f t="shared" si="119"/>
        <v>0</v>
      </c>
      <c r="AR137" s="112">
        <f t="shared" si="120"/>
        <v>533.00153635159359</v>
      </c>
    </row>
    <row r="138" spans="1:44">
      <c r="A138" s="37" t="s">
        <v>230</v>
      </c>
      <c r="B138" s="3" t="s">
        <v>295</v>
      </c>
      <c r="C138" s="3" t="str">
        <f t="shared" si="100"/>
        <v>xxH915</v>
      </c>
      <c r="D138" s="2">
        <v>0</v>
      </c>
      <c r="E138" s="2">
        <v>0</v>
      </c>
      <c r="F138" s="41" t="s">
        <v>296</v>
      </c>
      <c r="G138" s="52">
        <v>0</v>
      </c>
      <c r="H138" s="132">
        <v>6433.1161408250764</v>
      </c>
      <c r="I138" s="179">
        <v>6083.6809699999994</v>
      </c>
      <c r="J138" s="169">
        <v>1827.99</v>
      </c>
      <c r="K138" s="170">
        <v>2281.8000000000002</v>
      </c>
      <c r="L138" s="171">
        <f t="shared" si="101"/>
        <v>0.24825628148950485</v>
      </c>
      <c r="M138" s="159">
        <v>598.32000000000005</v>
      </c>
      <c r="N138" s="160">
        <v>5360.5337910970147</v>
      </c>
      <c r="O138" s="128">
        <f t="shared" si="102"/>
        <v>7.9593090505030997</v>
      </c>
      <c r="P138" s="5">
        <f t="shared" si="122"/>
        <v>0</v>
      </c>
      <c r="Q138" s="5">
        <f t="shared" si="122"/>
        <v>0</v>
      </c>
      <c r="R138" s="5">
        <f t="shared" si="122"/>
        <v>0</v>
      </c>
      <c r="S138" s="5">
        <f t="shared" si="122"/>
        <v>0</v>
      </c>
      <c r="T138" s="5">
        <f t="shared" si="122"/>
        <v>0</v>
      </c>
      <c r="U138" s="7">
        <f t="shared" si="103"/>
        <v>0</v>
      </c>
      <c r="V138" s="106">
        <f t="shared" si="104"/>
        <v>0</v>
      </c>
      <c r="W138" s="29">
        <f t="shared" si="105"/>
        <v>0</v>
      </c>
      <c r="X138" s="64"/>
      <c r="Y138" s="181" t="str">
        <f t="shared" si="121"/>
        <v/>
      </c>
      <c r="Z138" s="133"/>
      <c r="AA138" s="78">
        <f t="shared" si="106"/>
        <v>0</v>
      </c>
      <c r="AB138" s="57" t="str">
        <f t="shared" si="107"/>
        <v/>
      </c>
      <c r="AC138" s="29">
        <f t="shared" si="108"/>
        <v>0</v>
      </c>
      <c r="AD138" s="47">
        <v>44.001559999999998</v>
      </c>
      <c r="AE138" s="28">
        <v>0.14154</v>
      </c>
      <c r="AF138" s="60">
        <f t="shared" si="109"/>
        <v>3.2167041350352125E-3</v>
      </c>
      <c r="AG138" s="61">
        <f t="shared" si="110"/>
        <v>8.8003119999999999</v>
      </c>
      <c r="AH138" s="82">
        <f t="shared" si="111"/>
        <v>1</v>
      </c>
      <c r="AI138" s="82">
        <f t="shared" si="112"/>
        <v>0</v>
      </c>
      <c r="AJ138" s="29">
        <f t="shared" si="113"/>
        <v>0</v>
      </c>
      <c r="AK138" s="145">
        <f t="shared" si="114"/>
        <v>6433.1161408250764</v>
      </c>
      <c r="AL138" s="110">
        <f t="shared" si="115"/>
        <v>0</v>
      </c>
      <c r="AM138" s="149">
        <f t="shared" si="116"/>
        <v>6433.1161408250764</v>
      </c>
      <c r="AN138" s="114">
        <v>352</v>
      </c>
      <c r="AO138" s="116">
        <f t="shared" si="117"/>
        <v>6785.1161408250764</v>
      </c>
      <c r="AP138" s="152">
        <f t="shared" si="118"/>
        <v>6785.1161408250764</v>
      </c>
      <c r="AQ138" s="115">
        <f t="shared" si="119"/>
        <v>-352</v>
      </c>
      <c r="AR138" s="112">
        <f t="shared" si="120"/>
        <v>6785.1161408250764</v>
      </c>
    </row>
    <row r="139" spans="1:44">
      <c r="A139" s="37" t="s">
        <v>230</v>
      </c>
      <c r="B139" s="3" t="s">
        <v>297</v>
      </c>
      <c r="C139" s="3" t="str">
        <f t="shared" si="100"/>
        <v>xxK358</v>
      </c>
      <c r="D139" s="2">
        <v>1</v>
      </c>
      <c r="E139" s="2">
        <v>0</v>
      </c>
      <c r="F139" s="41" t="s">
        <v>298</v>
      </c>
      <c r="G139" s="52">
        <v>387.15872864994958</v>
      </c>
      <c r="H139" s="132">
        <v>0</v>
      </c>
      <c r="I139" s="179">
        <v>0</v>
      </c>
      <c r="J139" s="172">
        <v>0</v>
      </c>
      <c r="K139" s="173">
        <v>0</v>
      </c>
      <c r="L139" s="171">
        <f t="shared" si="101"/>
        <v>0</v>
      </c>
      <c r="M139" s="161">
        <v>0</v>
      </c>
      <c r="N139" s="162">
        <v>0</v>
      </c>
      <c r="O139" s="128">
        <f t="shared" si="102"/>
        <v>0</v>
      </c>
      <c r="P139" s="5">
        <f t="shared" si="122"/>
        <v>0</v>
      </c>
      <c r="Q139" s="5">
        <f t="shared" si="122"/>
        <v>0</v>
      </c>
      <c r="R139" s="5">
        <f t="shared" si="122"/>
        <v>0</v>
      </c>
      <c r="S139" s="5">
        <f t="shared" si="122"/>
        <v>0</v>
      </c>
      <c r="T139" s="5">
        <f t="shared" si="122"/>
        <v>0</v>
      </c>
      <c r="U139" s="7">
        <f t="shared" si="103"/>
        <v>0</v>
      </c>
      <c r="V139" s="106">
        <f t="shared" si="104"/>
        <v>0</v>
      </c>
      <c r="W139" s="29">
        <f t="shared" si="105"/>
        <v>0</v>
      </c>
      <c r="X139" s="64"/>
      <c r="Y139" s="181" t="str">
        <f t="shared" si="121"/>
        <v/>
      </c>
      <c r="Z139" s="133"/>
      <c r="AA139" s="78">
        <f t="shared" si="106"/>
        <v>0</v>
      </c>
      <c r="AB139" s="57" t="str">
        <f t="shared" si="107"/>
        <v/>
      </c>
      <c r="AC139" s="29">
        <f t="shared" si="108"/>
        <v>0</v>
      </c>
      <c r="AD139" s="47">
        <v>0</v>
      </c>
      <c r="AE139" s="28">
        <v>0</v>
      </c>
      <c r="AF139" s="60">
        <f t="shared" si="109"/>
        <v>0</v>
      </c>
      <c r="AG139" s="61">
        <f t="shared" si="110"/>
        <v>0</v>
      </c>
      <c r="AH139" s="82">
        <f t="shared" si="111"/>
        <v>1</v>
      </c>
      <c r="AI139" s="82">
        <f t="shared" si="112"/>
        <v>0</v>
      </c>
      <c r="AJ139" s="29">
        <f t="shared" si="113"/>
        <v>0</v>
      </c>
      <c r="AK139" s="145">
        <f t="shared" si="114"/>
        <v>0</v>
      </c>
      <c r="AL139" s="110">
        <f t="shared" si="115"/>
        <v>387.15872864994958</v>
      </c>
      <c r="AM139" s="149">
        <f t="shared" si="116"/>
        <v>387.15872864994958</v>
      </c>
      <c r="AN139" s="114">
        <v>0</v>
      </c>
      <c r="AO139" s="116">
        <f t="shared" si="117"/>
        <v>0</v>
      </c>
      <c r="AP139" s="152">
        <f t="shared" si="118"/>
        <v>387.15872864994958</v>
      </c>
      <c r="AQ139" s="115">
        <f t="shared" si="119"/>
        <v>0</v>
      </c>
      <c r="AR139" s="112">
        <f t="shared" si="120"/>
        <v>387.15872864994958</v>
      </c>
    </row>
    <row r="140" spans="1:44">
      <c r="A140" s="37" t="s">
        <v>230</v>
      </c>
      <c r="B140" s="3" t="s">
        <v>299</v>
      </c>
      <c r="C140" s="3" t="str">
        <f t="shared" si="100"/>
        <v>xxK403</v>
      </c>
      <c r="D140" s="2">
        <v>0</v>
      </c>
      <c r="E140" s="2">
        <v>1</v>
      </c>
      <c r="F140" s="41" t="s">
        <v>920</v>
      </c>
      <c r="G140" s="52">
        <v>0</v>
      </c>
      <c r="H140" s="132">
        <v>45616.851999503095</v>
      </c>
      <c r="I140" s="179">
        <v>59113.837059999991</v>
      </c>
      <c r="J140" s="169">
        <v>44279.17</v>
      </c>
      <c r="K140" s="170">
        <v>27866.22</v>
      </c>
      <c r="L140" s="171">
        <f t="shared" si="101"/>
        <v>-0.37066977542713642</v>
      </c>
      <c r="M140" s="159">
        <v>94046.61</v>
      </c>
      <c r="N140" s="160">
        <v>54646.579852294512</v>
      </c>
      <c r="O140" s="128">
        <f t="shared" si="102"/>
        <v>-0.41894152428998221</v>
      </c>
      <c r="P140" s="5">
        <f t="shared" si="122"/>
        <v>0</v>
      </c>
      <c r="Q140" s="5">
        <f t="shared" si="122"/>
        <v>0</v>
      </c>
      <c r="R140" s="5">
        <f t="shared" si="122"/>
        <v>0</v>
      </c>
      <c r="S140" s="5">
        <f t="shared" si="122"/>
        <v>0</v>
      </c>
      <c r="T140" s="5">
        <f t="shared" si="122"/>
        <v>2955.6918529999998</v>
      </c>
      <c r="U140" s="7">
        <f t="shared" si="103"/>
        <v>2955.6918529999998</v>
      </c>
      <c r="V140" s="106">
        <f t="shared" si="104"/>
        <v>6.2154773682372676E-2</v>
      </c>
      <c r="W140" s="29">
        <f t="shared" si="105"/>
        <v>2955.6918529999998</v>
      </c>
      <c r="X140" s="64" t="s">
        <v>919</v>
      </c>
      <c r="Y140" s="181">
        <f t="shared" si="121"/>
        <v>59113.837059999991</v>
      </c>
      <c r="Z140" s="133">
        <f>I140/H140</f>
        <v>1.2958771697057025</v>
      </c>
      <c r="AA140" s="78">
        <f t="shared" si="106"/>
        <v>59113.837059999991</v>
      </c>
      <c r="AB140" s="57">
        <f t="shared" si="107"/>
        <v>4.2482261998169513E-2</v>
      </c>
      <c r="AC140" s="29">
        <f t="shared" si="108"/>
        <v>1571.8436939322719</v>
      </c>
      <c r="AD140" s="47">
        <v>5997.60466</v>
      </c>
      <c r="AE140" s="28">
        <v>1012.91398</v>
      </c>
      <c r="AF140" s="60">
        <f t="shared" si="109"/>
        <v>0.16888642006624024</v>
      </c>
      <c r="AG140" s="61">
        <f t="shared" si="110"/>
        <v>1199.5209320000001</v>
      </c>
      <c r="AH140" s="82">
        <f t="shared" si="111"/>
        <v>0</v>
      </c>
      <c r="AI140" s="82">
        <f t="shared" si="112"/>
        <v>0</v>
      </c>
      <c r="AJ140" s="29">
        <f t="shared" si="113"/>
        <v>1199.5209320000001</v>
      </c>
      <c r="AK140" s="145">
        <f t="shared" si="114"/>
        <v>50144.387546435362</v>
      </c>
      <c r="AL140" s="110">
        <f t="shared" si="115"/>
        <v>1199.5209320000001</v>
      </c>
      <c r="AM140" s="149">
        <f t="shared" si="116"/>
        <v>51343.908478435362</v>
      </c>
      <c r="AN140" s="114">
        <v>3258</v>
      </c>
      <c r="AO140" s="116">
        <f t="shared" si="117"/>
        <v>48874.851999503095</v>
      </c>
      <c r="AP140" s="152">
        <f t="shared" si="118"/>
        <v>48874.851999503095</v>
      </c>
      <c r="AQ140" s="115">
        <f t="shared" si="119"/>
        <v>0</v>
      </c>
      <c r="AR140" s="112">
        <f t="shared" si="120"/>
        <v>51343.908478435362</v>
      </c>
    </row>
    <row r="141" spans="1:44">
      <c r="A141" s="37" t="s">
        <v>230</v>
      </c>
      <c r="B141" s="3" t="s">
        <v>300</v>
      </c>
      <c r="C141" s="3" t="str">
        <f t="shared" si="100"/>
        <v>xxK405</v>
      </c>
      <c r="D141" s="2">
        <v>1</v>
      </c>
      <c r="E141" s="2">
        <v>0</v>
      </c>
      <c r="F141" s="41" t="s">
        <v>301</v>
      </c>
      <c r="G141" s="52">
        <v>347.93157629980726</v>
      </c>
      <c r="H141" s="132">
        <v>0</v>
      </c>
      <c r="I141" s="179">
        <v>0</v>
      </c>
      <c r="J141" s="172">
        <v>0</v>
      </c>
      <c r="K141" s="173">
        <v>0</v>
      </c>
      <c r="L141" s="171">
        <f t="shared" si="101"/>
        <v>0</v>
      </c>
      <c r="M141" s="161">
        <v>0</v>
      </c>
      <c r="N141" s="162">
        <v>0</v>
      </c>
      <c r="O141" s="128">
        <f t="shared" si="102"/>
        <v>0</v>
      </c>
      <c r="P141" s="5">
        <f t="shared" si="122"/>
        <v>0</v>
      </c>
      <c r="Q141" s="5">
        <f t="shared" si="122"/>
        <v>0</v>
      </c>
      <c r="R141" s="5">
        <f t="shared" si="122"/>
        <v>0</v>
      </c>
      <c r="S141" s="5">
        <f t="shared" si="122"/>
        <v>0</v>
      </c>
      <c r="T141" s="5">
        <f t="shared" si="122"/>
        <v>0</v>
      </c>
      <c r="U141" s="7">
        <f t="shared" si="103"/>
        <v>0</v>
      </c>
      <c r="V141" s="106">
        <f t="shared" si="104"/>
        <v>0</v>
      </c>
      <c r="W141" s="29">
        <f t="shared" si="105"/>
        <v>0</v>
      </c>
      <c r="X141" s="64"/>
      <c r="Y141" s="181" t="str">
        <f t="shared" si="121"/>
        <v/>
      </c>
      <c r="Z141" s="133"/>
      <c r="AA141" s="78">
        <f t="shared" si="106"/>
        <v>0</v>
      </c>
      <c r="AB141" s="57" t="str">
        <f t="shared" si="107"/>
        <v/>
      </c>
      <c r="AC141" s="29">
        <f t="shared" si="108"/>
        <v>0</v>
      </c>
      <c r="AD141" s="47">
        <v>0</v>
      </c>
      <c r="AE141" s="28">
        <v>0</v>
      </c>
      <c r="AF141" s="60">
        <f t="shared" si="109"/>
        <v>0</v>
      </c>
      <c r="AG141" s="61">
        <f t="shared" si="110"/>
        <v>0</v>
      </c>
      <c r="AH141" s="82">
        <f t="shared" si="111"/>
        <v>1</v>
      </c>
      <c r="AI141" s="82">
        <f t="shared" si="112"/>
        <v>0</v>
      </c>
      <c r="AJ141" s="29">
        <f t="shared" si="113"/>
        <v>0</v>
      </c>
      <c r="AK141" s="145">
        <f t="shared" si="114"/>
        <v>0</v>
      </c>
      <c r="AL141" s="110">
        <f t="shared" si="115"/>
        <v>347.93157629980726</v>
      </c>
      <c r="AM141" s="149">
        <f t="shared" si="116"/>
        <v>347.93157629980726</v>
      </c>
      <c r="AN141" s="114">
        <v>0</v>
      </c>
      <c r="AO141" s="116">
        <f t="shared" si="117"/>
        <v>0</v>
      </c>
      <c r="AP141" s="152">
        <f t="shared" si="118"/>
        <v>347.93157629980726</v>
      </c>
      <c r="AQ141" s="115">
        <f t="shared" si="119"/>
        <v>0</v>
      </c>
      <c r="AR141" s="112">
        <f t="shared" si="120"/>
        <v>347.93157629980726</v>
      </c>
    </row>
    <row r="142" spans="1:44">
      <c r="A142" s="37" t="s">
        <v>230</v>
      </c>
      <c r="B142" s="3" t="s">
        <v>302</v>
      </c>
      <c r="C142" s="3" t="str">
        <f t="shared" si="100"/>
        <v>xxK409</v>
      </c>
      <c r="D142" s="2">
        <v>1</v>
      </c>
      <c r="E142" s="2">
        <v>0</v>
      </c>
      <c r="F142" s="41" t="s">
        <v>303</v>
      </c>
      <c r="G142" s="52">
        <v>343.20327052548731</v>
      </c>
      <c r="H142" s="132">
        <v>0</v>
      </c>
      <c r="I142" s="179">
        <v>0</v>
      </c>
      <c r="J142" s="172">
        <v>0</v>
      </c>
      <c r="K142" s="173">
        <v>0</v>
      </c>
      <c r="L142" s="171">
        <f t="shared" si="101"/>
        <v>0</v>
      </c>
      <c r="M142" s="161">
        <v>0</v>
      </c>
      <c r="N142" s="162">
        <v>0</v>
      </c>
      <c r="O142" s="128">
        <f t="shared" si="102"/>
        <v>0</v>
      </c>
      <c r="P142" s="5">
        <f t="shared" si="122"/>
        <v>0</v>
      </c>
      <c r="Q142" s="5">
        <f t="shared" si="122"/>
        <v>0</v>
      </c>
      <c r="R142" s="5">
        <f t="shared" si="122"/>
        <v>0</v>
      </c>
      <c r="S142" s="5">
        <f t="shared" si="122"/>
        <v>0</v>
      </c>
      <c r="T142" s="5">
        <f t="shared" si="122"/>
        <v>0</v>
      </c>
      <c r="U142" s="7">
        <f t="shared" si="103"/>
        <v>0</v>
      </c>
      <c r="V142" s="106">
        <f t="shared" si="104"/>
        <v>0</v>
      </c>
      <c r="W142" s="29">
        <f t="shared" si="105"/>
        <v>0</v>
      </c>
      <c r="X142" s="64"/>
      <c r="Y142" s="181" t="str">
        <f t="shared" si="121"/>
        <v/>
      </c>
      <c r="Z142" s="133"/>
      <c r="AA142" s="78">
        <f t="shared" si="106"/>
        <v>0</v>
      </c>
      <c r="AB142" s="57" t="str">
        <f t="shared" si="107"/>
        <v/>
      </c>
      <c r="AC142" s="29">
        <f t="shared" si="108"/>
        <v>0</v>
      </c>
      <c r="AD142" s="47">
        <v>0</v>
      </c>
      <c r="AE142" s="28">
        <v>0</v>
      </c>
      <c r="AF142" s="60">
        <f t="shared" si="109"/>
        <v>0</v>
      </c>
      <c r="AG142" s="61">
        <f t="shared" si="110"/>
        <v>0</v>
      </c>
      <c r="AH142" s="82">
        <f t="shared" si="111"/>
        <v>1</v>
      </c>
      <c r="AI142" s="82">
        <f t="shared" si="112"/>
        <v>0</v>
      </c>
      <c r="AJ142" s="29">
        <f t="shared" si="113"/>
        <v>0</v>
      </c>
      <c r="AK142" s="145">
        <f t="shared" si="114"/>
        <v>0</v>
      </c>
      <c r="AL142" s="110">
        <f t="shared" si="115"/>
        <v>343.20327052548731</v>
      </c>
      <c r="AM142" s="149">
        <f t="shared" si="116"/>
        <v>343.20327052548731</v>
      </c>
      <c r="AN142" s="114">
        <v>0</v>
      </c>
      <c r="AO142" s="116">
        <f t="shared" si="117"/>
        <v>0</v>
      </c>
      <c r="AP142" s="152">
        <f t="shared" si="118"/>
        <v>343.20327052548731</v>
      </c>
      <c r="AQ142" s="115">
        <f t="shared" si="119"/>
        <v>0</v>
      </c>
      <c r="AR142" s="112">
        <f t="shared" si="120"/>
        <v>343.20327052548731</v>
      </c>
    </row>
    <row r="143" spans="1:44">
      <c r="A143" s="37" t="s">
        <v>230</v>
      </c>
      <c r="B143" s="3" t="s">
        <v>304</v>
      </c>
      <c r="C143" s="3" t="str">
        <f t="shared" si="100"/>
        <v>xxK413</v>
      </c>
      <c r="D143" s="2">
        <v>1</v>
      </c>
      <c r="E143" s="2">
        <v>0</v>
      </c>
      <c r="F143" s="41" t="s">
        <v>305</v>
      </c>
      <c r="G143" s="52">
        <v>343.72097278789039</v>
      </c>
      <c r="H143" s="132">
        <v>0</v>
      </c>
      <c r="I143" s="179">
        <v>0</v>
      </c>
      <c r="J143" s="172">
        <v>0</v>
      </c>
      <c r="K143" s="173">
        <v>0</v>
      </c>
      <c r="L143" s="171">
        <f t="shared" si="101"/>
        <v>0</v>
      </c>
      <c r="M143" s="161">
        <v>0</v>
      </c>
      <c r="N143" s="162">
        <v>0</v>
      </c>
      <c r="O143" s="128">
        <f t="shared" si="102"/>
        <v>0</v>
      </c>
      <c r="P143" s="5">
        <f t="shared" si="122"/>
        <v>0</v>
      </c>
      <c r="Q143" s="5">
        <f t="shared" si="122"/>
        <v>0</v>
      </c>
      <c r="R143" s="5">
        <f t="shared" si="122"/>
        <v>0</v>
      </c>
      <c r="S143" s="5">
        <f t="shared" si="122"/>
        <v>0</v>
      </c>
      <c r="T143" s="5">
        <f t="shared" si="122"/>
        <v>0</v>
      </c>
      <c r="U143" s="7">
        <f t="shared" si="103"/>
        <v>0</v>
      </c>
      <c r="V143" s="106">
        <f t="shared" si="104"/>
        <v>0</v>
      </c>
      <c r="W143" s="29">
        <f t="shared" si="105"/>
        <v>0</v>
      </c>
      <c r="X143" s="64"/>
      <c r="Y143" s="181" t="str">
        <f t="shared" si="121"/>
        <v/>
      </c>
      <c r="Z143" s="133"/>
      <c r="AA143" s="78">
        <f t="shared" si="106"/>
        <v>0</v>
      </c>
      <c r="AB143" s="57" t="str">
        <f t="shared" si="107"/>
        <v/>
      </c>
      <c r="AC143" s="29">
        <f t="shared" si="108"/>
        <v>0</v>
      </c>
      <c r="AD143" s="47">
        <v>1.0200300000000198</v>
      </c>
      <c r="AE143" s="28">
        <v>0</v>
      </c>
      <c r="AF143" s="60">
        <f t="shared" si="109"/>
        <v>0</v>
      </c>
      <c r="AG143" s="61">
        <f t="shared" si="110"/>
        <v>0.20400600000000396</v>
      </c>
      <c r="AH143" s="82">
        <f t="shared" si="111"/>
        <v>1</v>
      </c>
      <c r="AI143" s="82">
        <f t="shared" si="112"/>
        <v>0</v>
      </c>
      <c r="AJ143" s="29">
        <f t="shared" si="113"/>
        <v>0</v>
      </c>
      <c r="AK143" s="145">
        <f t="shared" si="114"/>
        <v>0</v>
      </c>
      <c r="AL143" s="110">
        <f t="shared" si="115"/>
        <v>343.72097278789039</v>
      </c>
      <c r="AM143" s="149">
        <f t="shared" si="116"/>
        <v>343.72097278789039</v>
      </c>
      <c r="AN143" s="114">
        <v>0</v>
      </c>
      <c r="AO143" s="116">
        <f t="shared" si="117"/>
        <v>0</v>
      </c>
      <c r="AP143" s="152">
        <f t="shared" si="118"/>
        <v>343.72097278789039</v>
      </c>
      <c r="AQ143" s="115">
        <f t="shared" si="119"/>
        <v>0</v>
      </c>
      <c r="AR143" s="112">
        <f t="shared" si="120"/>
        <v>343.72097278789039</v>
      </c>
    </row>
    <row r="144" spans="1:44">
      <c r="A144" s="37" t="s">
        <v>230</v>
      </c>
      <c r="B144" s="3" t="s">
        <v>306</v>
      </c>
      <c r="C144" s="3" t="str">
        <f t="shared" si="100"/>
        <v>xxK558</v>
      </c>
      <c r="D144" s="2">
        <v>1</v>
      </c>
      <c r="E144" s="2">
        <v>0</v>
      </c>
      <c r="F144" s="41" t="s">
        <v>307</v>
      </c>
      <c r="G144" s="52">
        <v>580.40941297689199</v>
      </c>
      <c r="H144" s="132">
        <v>0</v>
      </c>
      <c r="I144" s="179">
        <v>0</v>
      </c>
      <c r="J144" s="172">
        <v>0</v>
      </c>
      <c r="K144" s="173">
        <v>0</v>
      </c>
      <c r="L144" s="171">
        <f t="shared" si="101"/>
        <v>0</v>
      </c>
      <c r="M144" s="161">
        <v>0</v>
      </c>
      <c r="N144" s="162">
        <v>0</v>
      </c>
      <c r="O144" s="128">
        <f t="shared" si="102"/>
        <v>0</v>
      </c>
      <c r="P144" s="5">
        <f t="shared" ref="P144:T145" si="123">+IF(AND($O144&lt;=P$2,$O144&gt;Q$2),P$3,0)*$I144</f>
        <v>0</v>
      </c>
      <c r="Q144" s="5">
        <f t="shared" si="123"/>
        <v>0</v>
      </c>
      <c r="R144" s="5">
        <f t="shared" si="123"/>
        <v>0</v>
      </c>
      <c r="S144" s="5">
        <f t="shared" si="123"/>
        <v>0</v>
      </c>
      <c r="T144" s="5">
        <f t="shared" si="123"/>
        <v>0</v>
      </c>
      <c r="U144" s="7">
        <f t="shared" si="103"/>
        <v>0</v>
      </c>
      <c r="V144" s="106">
        <f t="shared" si="104"/>
        <v>0</v>
      </c>
      <c r="W144" s="29">
        <f t="shared" si="105"/>
        <v>0</v>
      </c>
      <c r="X144" s="64"/>
      <c r="Y144" s="181" t="str">
        <f t="shared" si="121"/>
        <v/>
      </c>
      <c r="Z144" s="133"/>
      <c r="AA144" s="78">
        <f t="shared" si="106"/>
        <v>0</v>
      </c>
      <c r="AB144" s="57" t="str">
        <f t="shared" si="107"/>
        <v/>
      </c>
      <c r="AC144" s="29">
        <f t="shared" si="108"/>
        <v>0</v>
      </c>
      <c r="AD144" s="47">
        <v>0</v>
      </c>
      <c r="AE144" s="28">
        <v>0</v>
      </c>
      <c r="AF144" s="60">
        <f t="shared" si="109"/>
        <v>0</v>
      </c>
      <c r="AG144" s="61">
        <f t="shared" si="110"/>
        <v>0</v>
      </c>
      <c r="AH144" s="82">
        <f t="shared" si="111"/>
        <v>1</v>
      </c>
      <c r="AI144" s="82">
        <f t="shared" si="112"/>
        <v>0</v>
      </c>
      <c r="AJ144" s="29">
        <f t="shared" si="113"/>
        <v>0</v>
      </c>
      <c r="AK144" s="145">
        <f t="shared" si="114"/>
        <v>0</v>
      </c>
      <c r="AL144" s="110">
        <f t="shared" si="115"/>
        <v>580.40941297689199</v>
      </c>
      <c r="AM144" s="149">
        <f t="shared" si="116"/>
        <v>580.40941297689199</v>
      </c>
      <c r="AN144" s="114">
        <v>0</v>
      </c>
      <c r="AO144" s="116">
        <f t="shared" si="117"/>
        <v>0</v>
      </c>
      <c r="AP144" s="152">
        <f t="shared" si="118"/>
        <v>580.40941297689199</v>
      </c>
      <c r="AQ144" s="115">
        <f t="shared" si="119"/>
        <v>0</v>
      </c>
      <c r="AR144" s="112">
        <f t="shared" si="120"/>
        <v>580.40941297689199</v>
      </c>
    </row>
    <row r="145" spans="1:44" ht="13.5" thickBot="1">
      <c r="A145" s="135" t="s">
        <v>230</v>
      </c>
      <c r="B145" s="102" t="s">
        <v>308</v>
      </c>
      <c r="C145" s="3" t="str">
        <f t="shared" si="100"/>
        <v>xxK620</v>
      </c>
      <c r="D145" s="136">
        <v>1</v>
      </c>
      <c r="E145" s="2">
        <v>0</v>
      </c>
      <c r="F145" s="137" t="s">
        <v>309</v>
      </c>
      <c r="G145" s="53">
        <v>342.55593867657643</v>
      </c>
      <c r="H145" s="132">
        <v>0</v>
      </c>
      <c r="I145" s="179">
        <v>0</v>
      </c>
      <c r="J145" s="174">
        <v>0</v>
      </c>
      <c r="K145" s="175">
        <v>0</v>
      </c>
      <c r="L145" s="176">
        <f t="shared" si="101"/>
        <v>0</v>
      </c>
      <c r="M145" s="161">
        <v>0</v>
      </c>
      <c r="N145" s="162">
        <v>0</v>
      </c>
      <c r="O145" s="129">
        <f t="shared" si="102"/>
        <v>0</v>
      </c>
      <c r="P145" s="38">
        <f t="shared" si="123"/>
        <v>0</v>
      </c>
      <c r="Q145" s="38">
        <f t="shared" si="123"/>
        <v>0</v>
      </c>
      <c r="R145" s="38">
        <f t="shared" si="123"/>
        <v>0</v>
      </c>
      <c r="S145" s="38">
        <f t="shared" si="123"/>
        <v>0</v>
      </c>
      <c r="T145" s="38">
        <f t="shared" si="123"/>
        <v>0</v>
      </c>
      <c r="U145" s="39">
        <f t="shared" si="103"/>
        <v>0</v>
      </c>
      <c r="V145" s="107">
        <f t="shared" si="104"/>
        <v>0</v>
      </c>
      <c r="W145" s="40">
        <f t="shared" si="105"/>
        <v>0</v>
      </c>
      <c r="X145" s="64"/>
      <c r="Y145" s="181" t="str">
        <f t="shared" si="121"/>
        <v/>
      </c>
      <c r="Z145" s="133"/>
      <c r="AA145" s="78">
        <f t="shared" si="106"/>
        <v>0</v>
      </c>
      <c r="AB145" s="57" t="str">
        <f t="shared" si="107"/>
        <v/>
      </c>
      <c r="AC145" s="29">
        <f t="shared" si="108"/>
        <v>0</v>
      </c>
      <c r="AD145" s="48">
        <v>0</v>
      </c>
      <c r="AE145" s="68">
        <v>0</v>
      </c>
      <c r="AF145" s="69">
        <f t="shared" si="109"/>
        <v>0</v>
      </c>
      <c r="AG145" s="70">
        <f t="shared" si="110"/>
        <v>0</v>
      </c>
      <c r="AH145" s="98">
        <f t="shared" si="111"/>
        <v>1</v>
      </c>
      <c r="AI145" s="98">
        <f t="shared" si="112"/>
        <v>0</v>
      </c>
      <c r="AJ145" s="40">
        <f t="shared" si="113"/>
        <v>0</v>
      </c>
      <c r="AK145" s="146">
        <f t="shared" si="114"/>
        <v>0</v>
      </c>
      <c r="AL145" s="111">
        <f t="shared" si="115"/>
        <v>342.55593867657643</v>
      </c>
      <c r="AM145" s="150">
        <f t="shared" si="116"/>
        <v>342.55593867657643</v>
      </c>
      <c r="AN145" s="121">
        <v>0</v>
      </c>
      <c r="AO145" s="116">
        <f t="shared" si="117"/>
        <v>0</v>
      </c>
      <c r="AP145" s="153">
        <f t="shared" si="118"/>
        <v>342.55593867657643</v>
      </c>
      <c r="AQ145" s="122">
        <f t="shared" si="119"/>
        <v>0</v>
      </c>
      <c r="AR145" s="112">
        <f t="shared" si="120"/>
        <v>342.55593867657643</v>
      </c>
    </row>
    <row r="146" spans="1:44" ht="13.5" thickBot="1">
      <c r="F146" s="30" t="s">
        <v>316</v>
      </c>
      <c r="G146" s="32">
        <f>+SUM(G5:G145)</f>
        <v>24493.215593771172</v>
      </c>
      <c r="H146" s="97">
        <f>+SUM(H5:H145)</f>
        <v>1880668.9961093536</v>
      </c>
      <c r="I146" s="97">
        <f>+SUM(I5:I145)</f>
        <v>2114236.5097799995</v>
      </c>
      <c r="J146" s="154">
        <f>+SUM(J5:J145)</f>
        <v>1105459.27</v>
      </c>
      <c r="K146" s="177">
        <f>+SUM(K5:K145)</f>
        <v>993375.65000000014</v>
      </c>
      <c r="L146" s="125">
        <f t="shared" si="101"/>
        <v>-0.1013909992360007</v>
      </c>
      <c r="M146" s="163">
        <f>+SUM(M5:M145)</f>
        <v>2438730.7699999996</v>
      </c>
      <c r="N146" s="164">
        <f>+SUM(N5:N145)</f>
        <v>2176388.8998507052</v>
      </c>
      <c r="O146" s="125">
        <f t="shared" si="102"/>
        <v>-0.10757311687558457</v>
      </c>
      <c r="P146" s="31">
        <f t="shared" ref="P146:Y146" si="124">+SUM(P5:P145)</f>
        <v>1572.0529528000002</v>
      </c>
      <c r="Q146" s="31">
        <f t="shared" si="124"/>
        <v>7317.2836707999995</v>
      </c>
      <c r="R146" s="31">
        <f t="shared" si="124"/>
        <v>17749.347230399999</v>
      </c>
      <c r="S146" s="31">
        <f t="shared" si="124"/>
        <v>11185.265950399998</v>
      </c>
      <c r="T146" s="31">
        <f t="shared" si="124"/>
        <v>9729.7886760000001</v>
      </c>
      <c r="U146" s="31">
        <f t="shared" si="124"/>
        <v>47553.738480400018</v>
      </c>
      <c r="V146" s="108">
        <f t="shared" si="124"/>
        <v>0.99999999999999911</v>
      </c>
      <c r="W146" s="33">
        <f t="shared" si="124"/>
        <v>47553.738480400018</v>
      </c>
      <c r="X146" s="96">
        <f t="shared" si="124"/>
        <v>0</v>
      </c>
      <c r="Y146" s="77">
        <f t="shared" si="124"/>
        <v>1396251.5141200002</v>
      </c>
      <c r="Z146" s="77"/>
      <c r="AA146" s="77">
        <f>+SUM(AA5:AA145)</f>
        <v>1391494.5739600002</v>
      </c>
      <c r="AB146" s="79">
        <f>+SUM(AB5:AB145)</f>
        <v>1</v>
      </c>
      <c r="AC146" s="97">
        <f>+SUM(AC5:AC145)</f>
        <v>37000</v>
      </c>
      <c r="AD146" s="32">
        <f>+SUM(AD5:AD145)</f>
        <v>131039.85755999999</v>
      </c>
      <c r="AE146" s="31">
        <f>+SUM(AE5:AE145)</f>
        <v>33433.357909999999</v>
      </c>
      <c r="AF146" s="31"/>
      <c r="AG146" s="31">
        <f>+SUM(AG5:AG145)</f>
        <v>26207.971511999996</v>
      </c>
      <c r="AH146" s="31"/>
      <c r="AI146" s="99"/>
      <c r="AJ146" s="33">
        <f>+SUM(AJ5:AJ145)</f>
        <v>26172.574688000001</v>
      </c>
      <c r="AK146" s="100">
        <f>+SUM(AK5:AK145)</f>
        <v>1965222.734589753</v>
      </c>
      <c r="AL146" s="32">
        <f>+SUM(AL5:AL145)</f>
        <v>50665.790281771158</v>
      </c>
      <c r="AM146" s="142">
        <f>SUM(AM5:AM145)</f>
        <v>2015888.5248715242</v>
      </c>
      <c r="AN146" s="123">
        <f>SUM(AN5:AN145)</f>
        <v>79999.616667931434</v>
      </c>
      <c r="AO146" s="123">
        <f>SUM(AO5:AO145)</f>
        <v>1960668.612777285</v>
      </c>
      <c r="AP146" s="143">
        <f>SUM(AP5:AP145)</f>
        <v>1985161.8283710559</v>
      </c>
      <c r="AQ146" s="124">
        <f>SUM(AQ5:AQ145)</f>
        <v>-11576.075128473711</v>
      </c>
      <c r="AR146" s="113">
        <f t="shared" si="120"/>
        <v>2027464.599999998</v>
      </c>
    </row>
    <row r="147" spans="1:44">
      <c r="AN147" s="76"/>
      <c r="AP147" s="5"/>
    </row>
    <row r="148" spans="1:44">
      <c r="H148" s="138"/>
      <c r="AN148" s="76"/>
      <c r="AP148" s="5"/>
      <c r="AR148" s="5"/>
    </row>
    <row r="149" spans="1:44">
      <c r="H149" s="84"/>
      <c r="J149" s="7"/>
      <c r="K149" s="7"/>
      <c r="L149" s="7"/>
      <c r="M149" s="7"/>
      <c r="N149" s="7"/>
      <c r="AN149" s="5"/>
      <c r="AR149" s="139"/>
    </row>
    <row r="150" spans="1:44">
      <c r="H150" s="7"/>
    </row>
    <row r="151" spans="1:44">
      <c r="H151" s="7"/>
    </row>
    <row r="152" spans="1:44">
      <c r="H152" s="84"/>
      <c r="AR152" s="90"/>
    </row>
  </sheetData>
  <autoFilter ref="A4:AR146"/>
  <mergeCells count="2">
    <mergeCell ref="AD1:AI1"/>
    <mergeCell ref="A1:F3"/>
  </mergeCells>
  <phoneticPr fontId="2" type="noConversion"/>
  <pageMargins left="0.35" right="0.39" top="0.49" bottom="0.42" header="0.37" footer="0.33"/>
  <pageSetup paperSize="9" scale="60" fitToWidth="2" fitToHeight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1"/>
  <sheetViews>
    <sheetView workbookViewId="0">
      <selection sqref="A1:C2"/>
    </sheetView>
  </sheetViews>
  <sheetFormatPr defaultRowHeight="12.75"/>
  <cols>
    <col min="1" max="1" width="3.85546875" style="4" bestFit="1" customWidth="1"/>
    <col min="2" max="2" width="5.5703125" style="4" bestFit="1" customWidth="1"/>
    <col min="3" max="3" width="43.28515625" style="4" bestFit="1" customWidth="1"/>
    <col min="4" max="4" width="12.7109375" style="4" bestFit="1" customWidth="1"/>
    <col min="5" max="6" width="11.7109375" style="4" bestFit="1" customWidth="1"/>
    <col min="7" max="7" width="9" style="4" bestFit="1" customWidth="1"/>
    <col min="8" max="9" width="8.140625" style="4" bestFit="1" customWidth="1"/>
    <col min="10" max="11" width="9.28515625" style="4" bestFit="1" customWidth="1"/>
    <col min="12" max="12" width="8.140625" style="4" bestFit="1" customWidth="1"/>
    <col min="13" max="13" width="12.7109375" style="4" bestFit="1" customWidth="1"/>
    <col min="14" max="14" width="9.28515625" style="4" bestFit="1" customWidth="1"/>
    <col min="15" max="15" width="10.5703125" style="56" bestFit="1" customWidth="1"/>
    <col min="16" max="16" width="12.7109375" style="4" bestFit="1" customWidth="1"/>
    <col min="17" max="17" width="8.42578125" style="4" bestFit="1" customWidth="1"/>
    <col min="18" max="18" width="11.7109375" style="4" bestFit="1" customWidth="1"/>
    <col min="19" max="19" width="12.7109375" style="4" bestFit="1" customWidth="1"/>
    <col min="20" max="20" width="9.28515625" style="4" bestFit="1" customWidth="1"/>
    <col min="21" max="21" width="10.28515625" style="4" bestFit="1" customWidth="1"/>
    <col min="22" max="22" width="9.28515625" style="4" bestFit="1" customWidth="1"/>
    <col min="23" max="23" width="8.42578125" style="4" bestFit="1" customWidth="1"/>
    <col min="24" max="24" width="9.28515625" style="4" bestFit="1" customWidth="1"/>
    <col min="25" max="25" width="12.28515625" style="4" bestFit="1" customWidth="1"/>
    <col min="26" max="26" width="11.7109375" style="4" bestFit="1" customWidth="1"/>
    <col min="27" max="28" width="9.28515625" style="4" bestFit="1" customWidth="1"/>
    <col min="29" max="29" width="11.7109375" style="4" bestFit="1" customWidth="1"/>
    <col min="30" max="30" width="9.85546875" style="4" bestFit="1" customWidth="1"/>
    <col min="31" max="32" width="12.42578125" style="4" bestFit="1" customWidth="1"/>
    <col min="33" max="33" width="9.85546875" style="4" bestFit="1" customWidth="1"/>
    <col min="34" max="34" width="11.7109375" style="4" bestFit="1" customWidth="1"/>
    <col min="35" max="16384" width="9.140625" style="4"/>
  </cols>
  <sheetData>
    <row r="1" spans="1:34" ht="19.5" customHeight="1">
      <c r="A1" s="320" t="s">
        <v>1081</v>
      </c>
      <c r="B1" s="321"/>
      <c r="C1" s="322"/>
      <c r="G1" s="4" t="s">
        <v>318</v>
      </c>
      <c r="H1" s="54">
        <v>0</v>
      </c>
      <c r="I1" s="54">
        <v>-0.05</v>
      </c>
      <c r="J1" s="54">
        <v>-0.1</v>
      </c>
      <c r="K1" s="54">
        <v>-0.15</v>
      </c>
      <c r="L1" s="54">
        <v>-0.28000000000000003</v>
      </c>
      <c r="M1" s="130">
        <v>-1</v>
      </c>
      <c r="N1" s="6">
        <v>58000</v>
      </c>
      <c r="T1" s="62">
        <v>37000</v>
      </c>
      <c r="Y1" s="62">
        <v>19000</v>
      </c>
    </row>
    <row r="2" spans="1:34" ht="19.5" customHeight="1" thickBot="1">
      <c r="A2" s="320"/>
      <c r="B2" s="321"/>
      <c r="C2" s="322"/>
      <c r="E2" s="5"/>
      <c r="F2" s="5"/>
      <c r="G2" s="4" t="s">
        <v>319</v>
      </c>
      <c r="H2" s="54">
        <v>0.01</v>
      </c>
      <c r="I2" s="54">
        <v>0.02</v>
      </c>
      <c r="J2" s="54">
        <v>0.03</v>
      </c>
      <c r="K2" s="54">
        <v>0.04</v>
      </c>
      <c r="L2" s="54">
        <v>0.05</v>
      </c>
      <c r="N2" s="59">
        <f>+MIN(N1,SUM($H$145:$L$145))</f>
        <v>42023.500709391112</v>
      </c>
      <c r="T2" s="63">
        <f>+MIN(T1,P145)</f>
        <v>37000</v>
      </c>
      <c r="X2" s="131">
        <v>0.2</v>
      </c>
      <c r="Y2" s="63">
        <f>+Y145</f>
        <v>26172.574688000001</v>
      </c>
    </row>
    <row r="3" spans="1:34" ht="220.5" thickBot="1">
      <c r="A3" s="43" t="s">
        <v>7</v>
      </c>
      <c r="B3" s="44" t="s">
        <v>912</v>
      </c>
      <c r="C3" s="44" t="s">
        <v>913</v>
      </c>
      <c r="D3" s="284" t="s">
        <v>1102</v>
      </c>
      <c r="E3" s="219" t="s">
        <v>1103</v>
      </c>
      <c r="F3" s="265" t="s">
        <v>1104</v>
      </c>
      <c r="G3" s="220" t="s">
        <v>1105</v>
      </c>
      <c r="H3" s="221" t="s">
        <v>320</v>
      </c>
      <c r="I3" s="221" t="s">
        <v>321</v>
      </c>
      <c r="J3" s="221" t="s">
        <v>322</v>
      </c>
      <c r="K3" s="221" t="s">
        <v>323</v>
      </c>
      <c r="L3" s="221" t="s">
        <v>324</v>
      </c>
      <c r="M3" s="266" t="s">
        <v>1123</v>
      </c>
      <c r="N3" s="222" t="s">
        <v>1106</v>
      </c>
      <c r="O3" s="297" t="s">
        <v>1124</v>
      </c>
      <c r="P3" s="267" t="s">
        <v>1102</v>
      </c>
      <c r="Q3" s="266" t="s">
        <v>1107</v>
      </c>
      <c r="R3" s="266" t="s">
        <v>1108</v>
      </c>
      <c r="S3" s="266" t="s">
        <v>1109</v>
      </c>
      <c r="T3" s="222" t="s">
        <v>1110</v>
      </c>
      <c r="U3" s="71" t="s">
        <v>1111</v>
      </c>
      <c r="V3" s="72" t="s">
        <v>1112</v>
      </c>
      <c r="W3" s="223" t="s">
        <v>1113</v>
      </c>
      <c r="X3" s="223" t="s">
        <v>1114</v>
      </c>
      <c r="Y3" s="222" t="s">
        <v>1115</v>
      </c>
      <c r="Z3" s="264" t="s">
        <v>1116</v>
      </c>
      <c r="AA3" s="264" t="s">
        <v>1117</v>
      </c>
      <c r="AB3" s="264" t="s">
        <v>1118</v>
      </c>
      <c r="AC3" s="268" t="s">
        <v>1119</v>
      </c>
      <c r="AD3" s="300" t="s">
        <v>1079</v>
      </c>
      <c r="AE3" s="269" t="s">
        <v>930</v>
      </c>
      <c r="AF3" s="270" t="s">
        <v>1120</v>
      </c>
      <c r="AG3" s="301" t="s">
        <v>1121</v>
      </c>
      <c r="AH3" s="271" t="s">
        <v>1122</v>
      </c>
    </row>
    <row r="4" spans="1:34">
      <c r="A4" s="101" t="s">
        <v>9</v>
      </c>
      <c r="B4" s="103" t="s">
        <v>10</v>
      </c>
      <c r="C4" s="103" t="s">
        <v>11</v>
      </c>
      <c r="D4" s="285">
        <v>0</v>
      </c>
      <c r="E4" s="258">
        <v>0</v>
      </c>
      <c r="F4" s="286">
        <v>0</v>
      </c>
      <c r="G4" s="127">
        <f t="shared" ref="G4:G35" si="0">+IF(E4&lt;&gt;0,F4/E4-1,0)</f>
        <v>0</v>
      </c>
      <c r="H4" s="34">
        <f t="shared" ref="H4:L13" si="1">+IF(AND($G4&lt;=H$1,$G4&gt;I$1),H$2,0)*$D4</f>
        <v>0</v>
      </c>
      <c r="I4" s="34">
        <f t="shared" si="1"/>
        <v>0</v>
      </c>
      <c r="J4" s="34">
        <f t="shared" si="1"/>
        <v>0</v>
      </c>
      <c r="K4" s="34">
        <f t="shared" si="1"/>
        <v>0</v>
      </c>
      <c r="L4" s="34">
        <f t="shared" si="1"/>
        <v>0</v>
      </c>
      <c r="M4" s="105">
        <f>+SUM(H4:L4)/SUM($H$145:$L$145)</f>
        <v>0</v>
      </c>
      <c r="N4" s="36">
        <f t="shared" ref="N4:N35" si="2">+M4*N$2</f>
        <v>0</v>
      </c>
      <c r="O4" s="298"/>
      <c r="P4" s="34" t="str">
        <f t="shared" ref="P4:P35" si="3">+IF(O4&lt;&gt;"",D4,"")</f>
        <v/>
      </c>
      <c r="Q4" s="287"/>
      <c r="R4" s="288">
        <f t="shared" ref="R4:R35" si="4">+IF($Q4&gt;1.02,$P4,0)</f>
        <v>0</v>
      </c>
      <c r="S4" s="289" t="str">
        <f t="shared" ref="S4:S35" si="5">+IF(O4&lt;&gt;"",R4/$R$145,"")</f>
        <v/>
      </c>
      <c r="T4" s="36">
        <f t="shared" ref="T4:T35" si="6">+IF(O4&lt;&gt;"",S4*$T$2,0)</f>
        <v>0</v>
      </c>
      <c r="U4" s="46">
        <v>0</v>
      </c>
      <c r="V4" s="65">
        <v>0</v>
      </c>
      <c r="W4" s="66">
        <f t="shared" ref="W4:W35" si="7">+IF(U4&lt;&gt;0,V4/U4,0)</f>
        <v>0</v>
      </c>
      <c r="X4" s="67">
        <f t="shared" ref="X4:X35" si="8">$X$2*U4</f>
        <v>0</v>
      </c>
      <c r="Y4" s="36">
        <f>IF((U4)&lt;100,0,X4)</f>
        <v>0</v>
      </c>
      <c r="Z4" s="290">
        <f t="shared" ref="Z4:Z35" si="9">+D4+N4+T4</f>
        <v>0</v>
      </c>
      <c r="AA4" s="291">
        <v>0</v>
      </c>
      <c r="AB4" s="291">
        <f>+Y4</f>
        <v>0</v>
      </c>
      <c r="AC4" s="292">
        <f>+SUM(Z4:AB4)</f>
        <v>0</v>
      </c>
      <c r="AD4" s="302">
        <v>0</v>
      </c>
      <c r="AE4" s="293">
        <f t="shared" ref="AE4:AE35" si="10">+AD4+D4</f>
        <v>0</v>
      </c>
      <c r="AF4" s="294">
        <f>+AE4+AA4</f>
        <v>0</v>
      </c>
      <c r="AG4" s="303">
        <f t="shared" ref="AG4:AG35" si="11">IF((AC4-AF4)&lt;0,AC4-AF4,0)</f>
        <v>0</v>
      </c>
      <c r="AH4" s="295">
        <f t="shared" ref="AH4:AH35" si="12">+AC4+(AG4*-1)</f>
        <v>0</v>
      </c>
    </row>
    <row r="5" spans="1:34">
      <c r="A5" s="37" t="s">
        <v>9</v>
      </c>
      <c r="B5" s="2" t="s">
        <v>12</v>
      </c>
      <c r="C5" s="2" t="s">
        <v>13</v>
      </c>
      <c r="D5" s="217">
        <v>6410.9591351007684</v>
      </c>
      <c r="E5" s="159">
        <v>10328.44</v>
      </c>
      <c r="F5" s="259">
        <v>8270.8804936751003</v>
      </c>
      <c r="G5" s="128">
        <f t="shared" si="0"/>
        <v>-0.19921299889672595</v>
      </c>
      <c r="H5" s="5">
        <f t="shared" si="1"/>
        <v>0</v>
      </c>
      <c r="I5" s="5">
        <f t="shared" si="1"/>
        <v>0</v>
      </c>
      <c r="J5" s="5">
        <f t="shared" si="1"/>
        <v>0</v>
      </c>
      <c r="K5" s="5">
        <f t="shared" si="1"/>
        <v>256.43836540403072</v>
      </c>
      <c r="L5" s="5">
        <f t="shared" si="1"/>
        <v>0</v>
      </c>
      <c r="M5" s="106">
        <f t="shared" ref="M5:M68" si="13">+SUM(H5:L5)/SUM($H$145:$L$145)</f>
        <v>6.1022609034264413E-3</v>
      </c>
      <c r="N5" s="29">
        <f t="shared" si="2"/>
        <v>256.43836540403072</v>
      </c>
      <c r="O5" s="64"/>
      <c r="P5" s="5" t="str">
        <f t="shared" si="3"/>
        <v/>
      </c>
      <c r="Q5" s="133"/>
      <c r="R5" s="78">
        <f t="shared" si="4"/>
        <v>0</v>
      </c>
      <c r="S5" s="57" t="str">
        <f t="shared" si="5"/>
        <v/>
      </c>
      <c r="T5" s="29">
        <f t="shared" si="6"/>
        <v>0</v>
      </c>
      <c r="U5" s="47">
        <v>198.54430000000002</v>
      </c>
      <c r="V5" s="28">
        <v>19.67586</v>
      </c>
      <c r="W5" s="60">
        <f t="shared" si="7"/>
        <v>9.9100603744353269E-2</v>
      </c>
      <c r="X5" s="61">
        <f t="shared" si="8"/>
        <v>39.708860000000008</v>
      </c>
      <c r="Y5" s="29">
        <f t="shared" ref="Y5:Y68" si="14">IF((U5)&lt;100,0,X5)</f>
        <v>39.708860000000008</v>
      </c>
      <c r="Z5" s="132">
        <f t="shared" si="9"/>
        <v>6667.3975005047996</v>
      </c>
      <c r="AA5" s="260">
        <v>481.6903876023959</v>
      </c>
      <c r="AB5" s="260">
        <f t="shared" ref="AB5:AB68" si="15">+Y5</f>
        <v>39.708860000000008</v>
      </c>
      <c r="AC5" s="261">
        <f t="shared" ref="AC5:AC68" si="16">+SUM(Z5:AB5)</f>
        <v>7188.7967481071955</v>
      </c>
      <c r="AD5" s="304">
        <v>0</v>
      </c>
      <c r="AE5" s="262">
        <f t="shared" si="10"/>
        <v>6410.9591351007684</v>
      </c>
      <c r="AF5" s="263">
        <f t="shared" ref="AF5:AF68" si="17">+AE5+AA5</f>
        <v>6892.6495227031646</v>
      </c>
      <c r="AG5" s="216">
        <f t="shared" si="11"/>
        <v>0</v>
      </c>
      <c r="AH5" s="112">
        <f t="shared" si="12"/>
        <v>7188.7967481071955</v>
      </c>
    </row>
    <row r="6" spans="1:34">
      <c r="A6" s="37" t="s">
        <v>9</v>
      </c>
      <c r="B6" s="2" t="s">
        <v>14</v>
      </c>
      <c r="C6" s="2" t="s">
        <v>15</v>
      </c>
      <c r="D6" s="217">
        <v>96250.176028676011</v>
      </c>
      <c r="E6" s="159">
        <v>127893.28</v>
      </c>
      <c r="F6" s="259">
        <v>113385.32972700075</v>
      </c>
      <c r="G6" s="128">
        <f t="shared" si="0"/>
        <v>-0.11343794039060728</v>
      </c>
      <c r="H6" s="5">
        <f t="shared" si="1"/>
        <v>0</v>
      </c>
      <c r="I6" s="5">
        <f t="shared" si="1"/>
        <v>0</v>
      </c>
      <c r="J6" s="5">
        <f t="shared" si="1"/>
        <v>2887.5052808602804</v>
      </c>
      <c r="K6" s="5">
        <f t="shared" si="1"/>
        <v>0</v>
      </c>
      <c r="L6" s="5">
        <f t="shared" si="1"/>
        <v>0</v>
      </c>
      <c r="M6" s="106">
        <f t="shared" si="13"/>
        <v>6.8711678753954966E-2</v>
      </c>
      <c r="N6" s="29">
        <f t="shared" si="2"/>
        <v>2887.5052808602809</v>
      </c>
      <c r="O6" s="64" t="s">
        <v>917</v>
      </c>
      <c r="P6" s="5">
        <f t="shared" si="3"/>
        <v>96250.176028676011</v>
      </c>
      <c r="Q6" s="133">
        <v>1.1480579455468036</v>
      </c>
      <c r="R6" s="78">
        <f t="shared" si="4"/>
        <v>96250.176028676011</v>
      </c>
      <c r="S6" s="57">
        <f t="shared" si="5"/>
        <v>7.8898588683029416E-2</v>
      </c>
      <c r="T6" s="29">
        <f t="shared" si="6"/>
        <v>2919.2477812720886</v>
      </c>
      <c r="U6" s="47">
        <v>6093.18127</v>
      </c>
      <c r="V6" s="28">
        <v>1197.57059</v>
      </c>
      <c r="W6" s="60">
        <f t="shared" si="7"/>
        <v>0.19654274785755718</v>
      </c>
      <c r="X6" s="61">
        <f t="shared" si="8"/>
        <v>1218.636254</v>
      </c>
      <c r="Y6" s="29">
        <f t="shared" si="14"/>
        <v>1218.636254</v>
      </c>
      <c r="Z6" s="132">
        <f t="shared" si="9"/>
        <v>102056.92909080838</v>
      </c>
      <c r="AA6" s="260">
        <v>0</v>
      </c>
      <c r="AB6" s="260">
        <f t="shared" si="15"/>
        <v>1218.636254</v>
      </c>
      <c r="AC6" s="261">
        <f t="shared" si="16"/>
        <v>103275.56534480838</v>
      </c>
      <c r="AD6" s="304">
        <v>5301</v>
      </c>
      <c r="AE6" s="262">
        <f t="shared" si="10"/>
        <v>101551.17602867601</v>
      </c>
      <c r="AF6" s="263">
        <f t="shared" si="17"/>
        <v>101551.17602867601</v>
      </c>
      <c r="AG6" s="216">
        <f t="shared" si="11"/>
        <v>0</v>
      </c>
      <c r="AH6" s="112">
        <f t="shared" si="12"/>
        <v>103275.56534480838</v>
      </c>
    </row>
    <row r="7" spans="1:34">
      <c r="A7" s="37" t="s">
        <v>9</v>
      </c>
      <c r="B7" s="2" t="s">
        <v>16</v>
      </c>
      <c r="C7" s="2" t="s">
        <v>17</v>
      </c>
      <c r="D7" s="217">
        <v>530.83089687129029</v>
      </c>
      <c r="E7" s="159">
        <v>2705.97</v>
      </c>
      <c r="F7" s="259">
        <v>1089.896765908981</v>
      </c>
      <c r="G7" s="128">
        <f t="shared" si="0"/>
        <v>-0.59722511117677546</v>
      </c>
      <c r="H7" s="5">
        <f t="shared" si="1"/>
        <v>0</v>
      </c>
      <c r="I7" s="5">
        <f t="shared" si="1"/>
        <v>0</v>
      </c>
      <c r="J7" s="5">
        <f t="shared" si="1"/>
        <v>0</v>
      </c>
      <c r="K7" s="5">
        <f t="shared" si="1"/>
        <v>0</v>
      </c>
      <c r="L7" s="5">
        <f t="shared" si="1"/>
        <v>26.541544843564516</v>
      </c>
      <c r="M7" s="106">
        <f t="shared" si="13"/>
        <v>6.3158814462197345E-4</v>
      </c>
      <c r="N7" s="29">
        <f t="shared" si="2"/>
        <v>26.541544843564516</v>
      </c>
      <c r="O7" s="64"/>
      <c r="P7" s="5" t="str">
        <f t="shared" si="3"/>
        <v/>
      </c>
      <c r="Q7" s="133"/>
      <c r="R7" s="78">
        <f t="shared" si="4"/>
        <v>0</v>
      </c>
      <c r="S7" s="57" t="str">
        <f t="shared" si="5"/>
        <v/>
      </c>
      <c r="T7" s="29">
        <f t="shared" si="6"/>
        <v>0</v>
      </c>
      <c r="U7" s="47">
        <v>0</v>
      </c>
      <c r="V7" s="28">
        <v>0</v>
      </c>
      <c r="W7" s="60">
        <f t="shared" si="7"/>
        <v>0</v>
      </c>
      <c r="X7" s="61">
        <f t="shared" si="8"/>
        <v>0</v>
      </c>
      <c r="Y7" s="29">
        <f t="shared" si="14"/>
        <v>0</v>
      </c>
      <c r="Z7" s="132">
        <f t="shared" si="9"/>
        <v>557.37244171485486</v>
      </c>
      <c r="AA7" s="260">
        <v>345.33597526590682</v>
      </c>
      <c r="AB7" s="260">
        <f t="shared" si="15"/>
        <v>0</v>
      </c>
      <c r="AC7" s="261">
        <f t="shared" si="16"/>
        <v>902.70841698076174</v>
      </c>
      <c r="AD7" s="304">
        <v>0</v>
      </c>
      <c r="AE7" s="262">
        <f t="shared" si="10"/>
        <v>530.83089687129029</v>
      </c>
      <c r="AF7" s="263">
        <f t="shared" si="17"/>
        <v>876.16687213719706</v>
      </c>
      <c r="AG7" s="216">
        <f t="shared" si="11"/>
        <v>0</v>
      </c>
      <c r="AH7" s="112">
        <f t="shared" si="12"/>
        <v>902.70841698076174</v>
      </c>
    </row>
    <row r="8" spans="1:34">
      <c r="A8" s="37" t="s">
        <v>9</v>
      </c>
      <c r="B8" s="2" t="s">
        <v>18</v>
      </c>
      <c r="C8" s="2" t="s">
        <v>19</v>
      </c>
      <c r="D8" s="217">
        <v>0</v>
      </c>
      <c r="E8" s="159">
        <v>0</v>
      </c>
      <c r="F8" s="259">
        <v>0</v>
      </c>
      <c r="G8" s="128">
        <f t="shared" si="0"/>
        <v>0</v>
      </c>
      <c r="H8" s="5">
        <f t="shared" si="1"/>
        <v>0</v>
      </c>
      <c r="I8" s="5">
        <f t="shared" si="1"/>
        <v>0</v>
      </c>
      <c r="J8" s="5">
        <f t="shared" si="1"/>
        <v>0</v>
      </c>
      <c r="K8" s="5">
        <f t="shared" si="1"/>
        <v>0</v>
      </c>
      <c r="L8" s="5">
        <f t="shared" si="1"/>
        <v>0</v>
      </c>
      <c r="M8" s="106">
        <f t="shared" si="13"/>
        <v>0</v>
      </c>
      <c r="N8" s="29">
        <f t="shared" si="2"/>
        <v>0</v>
      </c>
      <c r="O8" s="64"/>
      <c r="P8" s="5" t="str">
        <f t="shared" si="3"/>
        <v/>
      </c>
      <c r="Q8" s="133"/>
      <c r="R8" s="78">
        <f t="shared" si="4"/>
        <v>0</v>
      </c>
      <c r="S8" s="57" t="str">
        <f t="shared" si="5"/>
        <v/>
      </c>
      <c r="T8" s="29">
        <f t="shared" si="6"/>
        <v>0</v>
      </c>
      <c r="U8" s="47">
        <v>1.8247199999999566</v>
      </c>
      <c r="V8" s="28">
        <v>0</v>
      </c>
      <c r="W8" s="60">
        <f t="shared" si="7"/>
        <v>0</v>
      </c>
      <c r="X8" s="61">
        <f t="shared" si="8"/>
        <v>0.36494399999999133</v>
      </c>
      <c r="Y8" s="29">
        <f t="shared" si="14"/>
        <v>0</v>
      </c>
      <c r="Z8" s="132">
        <f t="shared" si="9"/>
        <v>0</v>
      </c>
      <c r="AA8" s="260">
        <v>840</v>
      </c>
      <c r="AB8" s="260">
        <f t="shared" si="15"/>
        <v>0</v>
      </c>
      <c r="AC8" s="261">
        <f t="shared" si="16"/>
        <v>840</v>
      </c>
      <c r="AD8" s="304">
        <v>0</v>
      </c>
      <c r="AE8" s="262">
        <f t="shared" si="10"/>
        <v>0</v>
      </c>
      <c r="AF8" s="263">
        <f t="shared" si="17"/>
        <v>840</v>
      </c>
      <c r="AG8" s="216">
        <f t="shared" si="11"/>
        <v>0</v>
      </c>
      <c r="AH8" s="112">
        <f t="shared" si="12"/>
        <v>840</v>
      </c>
    </row>
    <row r="9" spans="1:34">
      <c r="A9" s="37" t="s">
        <v>9</v>
      </c>
      <c r="B9" s="2" t="s">
        <v>20</v>
      </c>
      <c r="C9" s="2" t="s">
        <v>21</v>
      </c>
      <c r="D9" s="217">
        <v>4526.242838512042</v>
      </c>
      <c r="E9" s="159">
        <v>6983.7</v>
      </c>
      <c r="F9" s="259">
        <v>5501.2286842517069</v>
      </c>
      <c r="G9" s="128">
        <f t="shared" si="0"/>
        <v>-0.21227591616883501</v>
      </c>
      <c r="H9" s="5">
        <f t="shared" si="1"/>
        <v>0</v>
      </c>
      <c r="I9" s="5">
        <f t="shared" si="1"/>
        <v>0</v>
      </c>
      <c r="J9" s="5">
        <f t="shared" si="1"/>
        <v>0</v>
      </c>
      <c r="K9" s="5">
        <f t="shared" si="1"/>
        <v>181.04971354048169</v>
      </c>
      <c r="L9" s="5">
        <f t="shared" si="1"/>
        <v>0</v>
      </c>
      <c r="M9" s="106">
        <f t="shared" si="13"/>
        <v>4.3082967978444022E-3</v>
      </c>
      <c r="N9" s="29">
        <f t="shared" si="2"/>
        <v>181.04971354048169</v>
      </c>
      <c r="O9" s="64"/>
      <c r="P9" s="5" t="str">
        <f t="shared" si="3"/>
        <v/>
      </c>
      <c r="Q9" s="133"/>
      <c r="R9" s="78">
        <f t="shared" si="4"/>
        <v>0</v>
      </c>
      <c r="S9" s="57" t="str">
        <f t="shared" si="5"/>
        <v/>
      </c>
      <c r="T9" s="29">
        <f t="shared" si="6"/>
        <v>0</v>
      </c>
      <c r="U9" s="47">
        <v>214.81698</v>
      </c>
      <c r="V9" s="28">
        <v>1.92194</v>
      </c>
      <c r="W9" s="60">
        <f t="shared" si="7"/>
        <v>8.9468718906671151E-3</v>
      </c>
      <c r="X9" s="61">
        <f t="shared" si="8"/>
        <v>42.963396000000003</v>
      </c>
      <c r="Y9" s="29">
        <f t="shared" si="14"/>
        <v>42.963396000000003</v>
      </c>
      <c r="Z9" s="132">
        <f t="shared" si="9"/>
        <v>4707.2925520525241</v>
      </c>
      <c r="AA9" s="260">
        <v>0</v>
      </c>
      <c r="AB9" s="260">
        <f t="shared" si="15"/>
        <v>42.963396000000003</v>
      </c>
      <c r="AC9" s="261">
        <f t="shared" si="16"/>
        <v>4750.2559480525242</v>
      </c>
      <c r="AD9" s="304">
        <v>0</v>
      </c>
      <c r="AE9" s="262">
        <f t="shared" si="10"/>
        <v>4526.242838512042</v>
      </c>
      <c r="AF9" s="263">
        <f t="shared" si="17"/>
        <v>4526.242838512042</v>
      </c>
      <c r="AG9" s="216">
        <f t="shared" si="11"/>
        <v>0</v>
      </c>
      <c r="AH9" s="112">
        <f t="shared" si="12"/>
        <v>4750.2559480525242</v>
      </c>
    </row>
    <row r="10" spans="1:34">
      <c r="A10" s="37" t="s">
        <v>9</v>
      </c>
      <c r="B10" s="2" t="s">
        <v>22</v>
      </c>
      <c r="C10" s="2" t="s">
        <v>23</v>
      </c>
      <c r="D10" s="217">
        <v>1708.309907905091</v>
      </c>
      <c r="E10" s="159">
        <v>4886.57</v>
      </c>
      <c r="F10" s="259">
        <v>2315.8413092923197</v>
      </c>
      <c r="G10" s="128">
        <f t="shared" si="0"/>
        <v>-0.52608039805173767</v>
      </c>
      <c r="H10" s="5">
        <f t="shared" si="1"/>
        <v>0</v>
      </c>
      <c r="I10" s="5">
        <f t="shared" si="1"/>
        <v>0</v>
      </c>
      <c r="J10" s="5">
        <f t="shared" si="1"/>
        <v>0</v>
      </c>
      <c r="K10" s="5">
        <f t="shared" si="1"/>
        <v>0</v>
      </c>
      <c r="L10" s="5">
        <f t="shared" si="1"/>
        <v>85.415495395254553</v>
      </c>
      <c r="M10" s="106">
        <f t="shared" si="13"/>
        <v>2.03256496849075E-3</v>
      </c>
      <c r="N10" s="29">
        <f t="shared" si="2"/>
        <v>85.415495395254553</v>
      </c>
      <c r="O10" s="64"/>
      <c r="P10" s="5" t="str">
        <f t="shared" si="3"/>
        <v/>
      </c>
      <c r="Q10" s="133"/>
      <c r="R10" s="78">
        <f t="shared" si="4"/>
        <v>0</v>
      </c>
      <c r="S10" s="57" t="str">
        <f t="shared" si="5"/>
        <v/>
      </c>
      <c r="T10" s="29">
        <f t="shared" si="6"/>
        <v>0</v>
      </c>
      <c r="U10" s="47">
        <v>72.245609999999999</v>
      </c>
      <c r="V10" s="28">
        <v>0.37551999999999452</v>
      </c>
      <c r="W10" s="60">
        <f t="shared" si="7"/>
        <v>5.1978244768089649E-3</v>
      </c>
      <c r="X10" s="61">
        <f t="shared" si="8"/>
        <v>14.449122000000001</v>
      </c>
      <c r="Y10" s="29">
        <f t="shared" si="14"/>
        <v>0</v>
      </c>
      <c r="Z10" s="132">
        <f t="shared" si="9"/>
        <v>1793.7254033003455</v>
      </c>
      <c r="AA10" s="260">
        <v>481.68301824065554</v>
      </c>
      <c r="AB10" s="260">
        <f t="shared" si="15"/>
        <v>0</v>
      </c>
      <c r="AC10" s="261">
        <f t="shared" si="16"/>
        <v>2275.4084215410012</v>
      </c>
      <c r="AD10" s="304">
        <v>47</v>
      </c>
      <c r="AE10" s="262">
        <f t="shared" si="10"/>
        <v>1755.309907905091</v>
      </c>
      <c r="AF10" s="263">
        <f t="shared" si="17"/>
        <v>2236.9929261457464</v>
      </c>
      <c r="AG10" s="216">
        <f t="shared" si="11"/>
        <v>0</v>
      </c>
      <c r="AH10" s="112">
        <f t="shared" si="12"/>
        <v>2275.4084215410012</v>
      </c>
    </row>
    <row r="11" spans="1:34">
      <c r="A11" s="37" t="s">
        <v>24</v>
      </c>
      <c r="B11" s="2" t="s">
        <v>25</v>
      </c>
      <c r="C11" s="2" t="s">
        <v>26</v>
      </c>
      <c r="D11" s="217">
        <v>13353.012330185591</v>
      </c>
      <c r="E11" s="159">
        <v>21669.599999999999</v>
      </c>
      <c r="F11" s="259">
        <v>14221.688712765199</v>
      </c>
      <c r="G11" s="128">
        <f t="shared" si="0"/>
        <v>-0.34370321959033856</v>
      </c>
      <c r="H11" s="5">
        <f t="shared" si="1"/>
        <v>0</v>
      </c>
      <c r="I11" s="5">
        <f t="shared" si="1"/>
        <v>0</v>
      </c>
      <c r="J11" s="5">
        <f t="shared" si="1"/>
        <v>0</v>
      </c>
      <c r="K11" s="5">
        <f t="shared" si="1"/>
        <v>0</v>
      </c>
      <c r="L11" s="5">
        <f t="shared" si="1"/>
        <v>667.65061650927964</v>
      </c>
      <c r="M11" s="106">
        <f t="shared" si="13"/>
        <v>1.588755351740789E-2</v>
      </c>
      <c r="N11" s="29">
        <f t="shared" si="2"/>
        <v>667.65061650927964</v>
      </c>
      <c r="O11" s="64"/>
      <c r="P11" s="5" t="str">
        <f t="shared" si="3"/>
        <v/>
      </c>
      <c r="Q11" s="133"/>
      <c r="R11" s="78">
        <f t="shared" si="4"/>
        <v>0</v>
      </c>
      <c r="S11" s="57" t="str">
        <f t="shared" si="5"/>
        <v/>
      </c>
      <c r="T11" s="29">
        <f t="shared" si="6"/>
        <v>0</v>
      </c>
      <c r="U11" s="47">
        <v>1339.77711</v>
      </c>
      <c r="V11" s="28">
        <v>29.709040000000002</v>
      </c>
      <c r="W11" s="60">
        <f t="shared" si="7"/>
        <v>2.2174613805724747E-2</v>
      </c>
      <c r="X11" s="61">
        <f t="shared" si="8"/>
        <v>267.955422</v>
      </c>
      <c r="Y11" s="29">
        <f t="shared" si="14"/>
        <v>267.955422</v>
      </c>
      <c r="Z11" s="132">
        <f t="shared" si="9"/>
        <v>14020.662946694871</v>
      </c>
      <c r="AA11" s="260">
        <v>0</v>
      </c>
      <c r="AB11" s="260">
        <f t="shared" si="15"/>
        <v>267.955422</v>
      </c>
      <c r="AC11" s="261">
        <f t="shared" si="16"/>
        <v>14288.618368694872</v>
      </c>
      <c r="AD11" s="304">
        <v>0</v>
      </c>
      <c r="AE11" s="262">
        <f t="shared" si="10"/>
        <v>13353.012330185591</v>
      </c>
      <c r="AF11" s="263">
        <f t="shared" si="17"/>
        <v>13353.012330185591</v>
      </c>
      <c r="AG11" s="216">
        <f t="shared" si="11"/>
        <v>0</v>
      </c>
      <c r="AH11" s="112">
        <f t="shared" si="12"/>
        <v>14288.618368694872</v>
      </c>
    </row>
    <row r="12" spans="1:34">
      <c r="A12" s="37" t="s">
        <v>24</v>
      </c>
      <c r="B12" s="2" t="s">
        <v>27</v>
      </c>
      <c r="C12" s="2" t="s">
        <v>28</v>
      </c>
      <c r="D12" s="217">
        <v>45824.841523456693</v>
      </c>
      <c r="E12" s="159">
        <v>57498.61</v>
      </c>
      <c r="F12" s="259">
        <v>53955.396562518014</v>
      </c>
      <c r="G12" s="128">
        <f t="shared" si="0"/>
        <v>-6.1622592919759023E-2</v>
      </c>
      <c r="H12" s="5">
        <f t="shared" si="1"/>
        <v>0</v>
      </c>
      <c r="I12" s="5">
        <f t="shared" si="1"/>
        <v>916.4968304691339</v>
      </c>
      <c r="J12" s="5">
        <f t="shared" si="1"/>
        <v>0</v>
      </c>
      <c r="K12" s="5">
        <f t="shared" si="1"/>
        <v>0</v>
      </c>
      <c r="L12" s="5">
        <f t="shared" si="1"/>
        <v>0</v>
      </c>
      <c r="M12" s="106">
        <f t="shared" si="13"/>
        <v>2.1809149999355522E-2</v>
      </c>
      <c r="N12" s="29">
        <f t="shared" si="2"/>
        <v>916.4968304691339</v>
      </c>
      <c r="O12" s="64" t="s">
        <v>918</v>
      </c>
      <c r="P12" s="5">
        <f t="shared" si="3"/>
        <v>45824.841523456693</v>
      </c>
      <c r="Q12" s="133">
        <v>1.1851284503013675</v>
      </c>
      <c r="R12" s="78">
        <f t="shared" si="4"/>
        <v>45824.841523456693</v>
      </c>
      <c r="S12" s="57">
        <f t="shared" si="5"/>
        <v>3.7563726862660893E-2</v>
      </c>
      <c r="T12" s="29">
        <f t="shared" si="6"/>
        <v>1389.8578939184531</v>
      </c>
      <c r="U12" s="47">
        <v>2778.8808100000001</v>
      </c>
      <c r="V12" s="28">
        <v>779.94902999999999</v>
      </c>
      <c r="W12" s="60">
        <f t="shared" si="7"/>
        <v>0.28067019902159818</v>
      </c>
      <c r="X12" s="61">
        <f t="shared" si="8"/>
        <v>555.776162</v>
      </c>
      <c r="Y12" s="29">
        <f t="shared" si="14"/>
        <v>555.776162</v>
      </c>
      <c r="Z12" s="132">
        <f t="shared" si="9"/>
        <v>48131.19624784428</v>
      </c>
      <c r="AA12" s="260">
        <v>0</v>
      </c>
      <c r="AB12" s="260">
        <f t="shared" si="15"/>
        <v>555.776162</v>
      </c>
      <c r="AC12" s="261">
        <f t="shared" si="16"/>
        <v>48686.972409844282</v>
      </c>
      <c r="AD12" s="304">
        <v>2869</v>
      </c>
      <c r="AE12" s="262">
        <f t="shared" si="10"/>
        <v>48693.841523456693</v>
      </c>
      <c r="AF12" s="263">
        <f t="shared" si="17"/>
        <v>48693.841523456693</v>
      </c>
      <c r="AG12" s="216">
        <f t="shared" si="11"/>
        <v>-6.8691136124107288</v>
      </c>
      <c r="AH12" s="112">
        <f t="shared" si="12"/>
        <v>48693.841523456693</v>
      </c>
    </row>
    <row r="13" spans="1:34">
      <c r="A13" s="37" t="s">
        <v>24</v>
      </c>
      <c r="B13" s="2" t="s">
        <v>29</v>
      </c>
      <c r="C13" s="2" t="s">
        <v>30</v>
      </c>
      <c r="D13" s="217">
        <v>6569.9331165184331</v>
      </c>
      <c r="E13" s="159">
        <v>9914.7099999999991</v>
      </c>
      <c r="F13" s="259">
        <v>7708.9851883580377</v>
      </c>
      <c r="G13" s="128">
        <f t="shared" si="0"/>
        <v>-0.22246992717305514</v>
      </c>
      <c r="H13" s="5">
        <f t="shared" si="1"/>
        <v>0</v>
      </c>
      <c r="I13" s="5">
        <f t="shared" si="1"/>
        <v>0</v>
      </c>
      <c r="J13" s="5">
        <f t="shared" si="1"/>
        <v>0</v>
      </c>
      <c r="K13" s="5">
        <f t="shared" si="1"/>
        <v>262.79732466073733</v>
      </c>
      <c r="L13" s="5">
        <f t="shared" si="1"/>
        <v>0</v>
      </c>
      <c r="M13" s="106">
        <f t="shared" si="13"/>
        <v>6.253580026045028E-3</v>
      </c>
      <c r="N13" s="29">
        <f t="shared" si="2"/>
        <v>262.79732466073733</v>
      </c>
      <c r="O13" s="64"/>
      <c r="P13" s="5" t="str">
        <f t="shared" si="3"/>
        <v/>
      </c>
      <c r="Q13" s="133"/>
      <c r="R13" s="78">
        <f t="shared" si="4"/>
        <v>0</v>
      </c>
      <c r="S13" s="57" t="str">
        <f t="shared" si="5"/>
        <v/>
      </c>
      <c r="T13" s="29">
        <f t="shared" si="6"/>
        <v>0</v>
      </c>
      <c r="U13" s="47">
        <v>208.11854</v>
      </c>
      <c r="V13" s="28">
        <v>0</v>
      </c>
      <c r="W13" s="60">
        <f t="shared" si="7"/>
        <v>0</v>
      </c>
      <c r="X13" s="61">
        <f t="shared" si="8"/>
        <v>41.623708000000001</v>
      </c>
      <c r="Y13" s="29">
        <f t="shared" si="14"/>
        <v>41.623708000000001</v>
      </c>
      <c r="Z13" s="132">
        <f t="shared" si="9"/>
        <v>6832.7304411791702</v>
      </c>
      <c r="AA13" s="260">
        <v>0</v>
      </c>
      <c r="AB13" s="260">
        <f t="shared" si="15"/>
        <v>41.623708000000001</v>
      </c>
      <c r="AC13" s="261">
        <f t="shared" si="16"/>
        <v>6874.3541491791702</v>
      </c>
      <c r="AD13" s="304">
        <v>0</v>
      </c>
      <c r="AE13" s="262">
        <f t="shared" si="10"/>
        <v>6569.9331165184331</v>
      </c>
      <c r="AF13" s="263">
        <f t="shared" si="17"/>
        <v>6569.9331165184331</v>
      </c>
      <c r="AG13" s="216">
        <f t="shared" si="11"/>
        <v>0</v>
      </c>
      <c r="AH13" s="112">
        <f t="shared" si="12"/>
        <v>6874.3541491791702</v>
      </c>
    </row>
    <row r="14" spans="1:34">
      <c r="A14" s="37" t="s">
        <v>24</v>
      </c>
      <c r="B14" s="2" t="s">
        <v>31</v>
      </c>
      <c r="C14" s="2" t="s">
        <v>32</v>
      </c>
      <c r="D14" s="217">
        <v>2910.3089114009522</v>
      </c>
      <c r="E14" s="159">
        <v>5315.3</v>
      </c>
      <c r="F14" s="259">
        <v>3318.6799333594672</v>
      </c>
      <c r="G14" s="128">
        <f t="shared" si="0"/>
        <v>-0.37563638301516999</v>
      </c>
      <c r="H14" s="5">
        <f t="shared" ref="H14:L23" si="18">+IF(AND($G14&lt;=H$1,$G14&gt;I$1),H$2,0)*$D14</f>
        <v>0</v>
      </c>
      <c r="I14" s="5">
        <f t="shared" si="18"/>
        <v>0</v>
      </c>
      <c r="J14" s="5">
        <f t="shared" si="18"/>
        <v>0</v>
      </c>
      <c r="K14" s="5">
        <f t="shared" si="18"/>
        <v>0</v>
      </c>
      <c r="L14" s="5">
        <f t="shared" si="18"/>
        <v>145.5154455700476</v>
      </c>
      <c r="M14" s="106">
        <f t="shared" si="13"/>
        <v>3.4627159354558212E-3</v>
      </c>
      <c r="N14" s="29">
        <f t="shared" si="2"/>
        <v>145.5154455700476</v>
      </c>
      <c r="O14" s="64"/>
      <c r="P14" s="5" t="str">
        <f t="shared" si="3"/>
        <v/>
      </c>
      <c r="Q14" s="133"/>
      <c r="R14" s="78">
        <f t="shared" si="4"/>
        <v>0</v>
      </c>
      <c r="S14" s="57" t="str">
        <f t="shared" si="5"/>
        <v/>
      </c>
      <c r="T14" s="29">
        <f t="shared" si="6"/>
        <v>0</v>
      </c>
      <c r="U14" s="47">
        <v>107.50009</v>
      </c>
      <c r="V14" s="28">
        <v>17.57077</v>
      </c>
      <c r="W14" s="60">
        <f t="shared" si="7"/>
        <v>0.16344888641488578</v>
      </c>
      <c r="X14" s="61">
        <f t="shared" si="8"/>
        <v>21.500018000000001</v>
      </c>
      <c r="Y14" s="29">
        <f t="shared" si="14"/>
        <v>21.500018000000001</v>
      </c>
      <c r="Z14" s="132">
        <f t="shared" si="9"/>
        <v>3055.8243569709998</v>
      </c>
      <c r="AA14" s="260">
        <v>0</v>
      </c>
      <c r="AB14" s="260">
        <f t="shared" si="15"/>
        <v>21.500018000000001</v>
      </c>
      <c r="AC14" s="261">
        <f t="shared" si="16"/>
        <v>3077.324374971</v>
      </c>
      <c r="AD14" s="304">
        <v>0</v>
      </c>
      <c r="AE14" s="262">
        <f t="shared" si="10"/>
        <v>2910.3089114009522</v>
      </c>
      <c r="AF14" s="263">
        <f t="shared" si="17"/>
        <v>2910.3089114009522</v>
      </c>
      <c r="AG14" s="216">
        <f t="shared" si="11"/>
        <v>0</v>
      </c>
      <c r="AH14" s="112">
        <f t="shared" si="12"/>
        <v>3077.324374971</v>
      </c>
    </row>
    <row r="15" spans="1:34">
      <c r="A15" s="37" t="s">
        <v>24</v>
      </c>
      <c r="B15" s="2" t="s">
        <v>33</v>
      </c>
      <c r="C15" s="2" t="s">
        <v>34</v>
      </c>
      <c r="D15" s="217">
        <v>14084.44562589099</v>
      </c>
      <c r="E15" s="159">
        <v>19515.509999999998</v>
      </c>
      <c r="F15" s="259">
        <v>17648.47384497595</v>
      </c>
      <c r="G15" s="128">
        <f t="shared" si="0"/>
        <v>-9.566934991829823E-2</v>
      </c>
      <c r="H15" s="5">
        <f t="shared" si="18"/>
        <v>0</v>
      </c>
      <c r="I15" s="5">
        <f t="shared" si="18"/>
        <v>281.6889125178198</v>
      </c>
      <c r="J15" s="5">
        <f t="shared" si="18"/>
        <v>0</v>
      </c>
      <c r="K15" s="5">
        <f t="shared" si="18"/>
        <v>0</v>
      </c>
      <c r="L15" s="5">
        <f t="shared" si="18"/>
        <v>0</v>
      </c>
      <c r="M15" s="106">
        <f t="shared" si="13"/>
        <v>6.7031281964300979E-3</v>
      </c>
      <c r="N15" s="29">
        <f t="shared" si="2"/>
        <v>281.6889125178198</v>
      </c>
      <c r="O15" s="64"/>
      <c r="P15" s="5" t="str">
        <f t="shared" si="3"/>
        <v/>
      </c>
      <c r="Q15" s="133"/>
      <c r="R15" s="78">
        <f t="shared" si="4"/>
        <v>0</v>
      </c>
      <c r="S15" s="57" t="str">
        <f t="shared" si="5"/>
        <v/>
      </c>
      <c r="T15" s="29">
        <f t="shared" si="6"/>
        <v>0</v>
      </c>
      <c r="U15" s="47">
        <v>951.97447999999997</v>
      </c>
      <c r="V15" s="28">
        <v>555.23056999999994</v>
      </c>
      <c r="W15" s="60">
        <f t="shared" si="7"/>
        <v>0.58324102343583828</v>
      </c>
      <c r="X15" s="61">
        <f t="shared" si="8"/>
        <v>190.39489600000002</v>
      </c>
      <c r="Y15" s="29">
        <f t="shared" si="14"/>
        <v>190.39489600000002</v>
      </c>
      <c r="Z15" s="132">
        <f t="shared" si="9"/>
        <v>14366.134538408811</v>
      </c>
      <c r="AA15" s="260">
        <v>342.24</v>
      </c>
      <c r="AB15" s="260">
        <f t="shared" si="15"/>
        <v>190.39489600000002</v>
      </c>
      <c r="AC15" s="261">
        <f t="shared" si="16"/>
        <v>14898.76943440881</v>
      </c>
      <c r="AD15" s="304">
        <v>309</v>
      </c>
      <c r="AE15" s="262">
        <f t="shared" si="10"/>
        <v>14393.44562589099</v>
      </c>
      <c r="AF15" s="263">
        <f t="shared" si="17"/>
        <v>14735.68562589099</v>
      </c>
      <c r="AG15" s="216">
        <f t="shared" si="11"/>
        <v>0</v>
      </c>
      <c r="AH15" s="112">
        <f t="shared" si="12"/>
        <v>14898.76943440881</v>
      </c>
    </row>
    <row r="16" spans="1:34">
      <c r="A16" s="37" t="s">
        <v>35</v>
      </c>
      <c r="B16" s="2" t="s">
        <v>36</v>
      </c>
      <c r="C16" s="2" t="s">
        <v>37</v>
      </c>
      <c r="D16" s="217">
        <v>9001.824586941053</v>
      </c>
      <c r="E16" s="159">
        <v>13134.42</v>
      </c>
      <c r="F16" s="259">
        <v>10554.355572277058</v>
      </c>
      <c r="G16" s="128">
        <f t="shared" si="0"/>
        <v>-0.19643535289132996</v>
      </c>
      <c r="H16" s="5">
        <f t="shared" si="18"/>
        <v>0</v>
      </c>
      <c r="I16" s="5">
        <f t="shared" si="18"/>
        <v>0</v>
      </c>
      <c r="J16" s="5">
        <f t="shared" si="18"/>
        <v>0</v>
      </c>
      <c r="K16" s="5">
        <f t="shared" si="18"/>
        <v>360.07298347764214</v>
      </c>
      <c r="L16" s="5">
        <f t="shared" si="18"/>
        <v>0</v>
      </c>
      <c r="M16" s="106">
        <f t="shared" si="13"/>
        <v>8.568371920456775E-3</v>
      </c>
      <c r="N16" s="29">
        <f t="shared" si="2"/>
        <v>360.07298347764214</v>
      </c>
      <c r="O16" s="64"/>
      <c r="P16" s="5" t="str">
        <f t="shared" si="3"/>
        <v/>
      </c>
      <c r="Q16" s="133"/>
      <c r="R16" s="78">
        <f t="shared" si="4"/>
        <v>0</v>
      </c>
      <c r="S16" s="57" t="str">
        <f t="shared" si="5"/>
        <v/>
      </c>
      <c r="T16" s="29">
        <f t="shared" si="6"/>
        <v>0</v>
      </c>
      <c r="U16" s="47">
        <v>897.31335999999999</v>
      </c>
      <c r="V16" s="28">
        <v>14.05664</v>
      </c>
      <c r="W16" s="60">
        <f t="shared" si="7"/>
        <v>1.5665252103234037E-2</v>
      </c>
      <c r="X16" s="61">
        <f t="shared" si="8"/>
        <v>179.462672</v>
      </c>
      <c r="Y16" s="29">
        <f t="shared" si="14"/>
        <v>179.462672</v>
      </c>
      <c r="Z16" s="132">
        <f t="shared" si="9"/>
        <v>9361.897570418696</v>
      </c>
      <c r="AA16" s="260">
        <v>0</v>
      </c>
      <c r="AB16" s="260">
        <f t="shared" si="15"/>
        <v>179.462672</v>
      </c>
      <c r="AC16" s="261">
        <f t="shared" si="16"/>
        <v>9541.3602424186956</v>
      </c>
      <c r="AD16" s="304">
        <v>0</v>
      </c>
      <c r="AE16" s="262">
        <f t="shared" si="10"/>
        <v>9001.824586941053</v>
      </c>
      <c r="AF16" s="263">
        <f t="shared" si="17"/>
        <v>9001.824586941053</v>
      </c>
      <c r="AG16" s="216">
        <f t="shared" si="11"/>
        <v>0</v>
      </c>
      <c r="AH16" s="112">
        <f t="shared" si="12"/>
        <v>9541.3602424186956</v>
      </c>
    </row>
    <row r="17" spans="1:34">
      <c r="A17" s="37" t="s">
        <v>35</v>
      </c>
      <c r="B17" s="2" t="s">
        <v>38</v>
      </c>
      <c r="C17" s="2" t="s">
        <v>39</v>
      </c>
      <c r="D17" s="217">
        <v>32145.706915124443</v>
      </c>
      <c r="E17" s="159">
        <v>46786.06</v>
      </c>
      <c r="F17" s="259">
        <v>39691.297795521015</v>
      </c>
      <c r="G17" s="128">
        <f t="shared" si="0"/>
        <v>-0.15164265177445979</v>
      </c>
      <c r="H17" s="5">
        <f t="shared" si="18"/>
        <v>0</v>
      </c>
      <c r="I17" s="5">
        <f t="shared" si="18"/>
        <v>0</v>
      </c>
      <c r="J17" s="5">
        <f t="shared" si="18"/>
        <v>0</v>
      </c>
      <c r="K17" s="5">
        <f t="shared" si="18"/>
        <v>1285.8282766049776</v>
      </c>
      <c r="L17" s="5">
        <f t="shared" si="18"/>
        <v>0</v>
      </c>
      <c r="M17" s="106">
        <f t="shared" si="13"/>
        <v>3.0597838230969412E-2</v>
      </c>
      <c r="N17" s="29">
        <f t="shared" si="2"/>
        <v>1285.8282766049776</v>
      </c>
      <c r="O17" s="64" t="s">
        <v>918</v>
      </c>
      <c r="P17" s="5">
        <f t="shared" si="3"/>
        <v>32145.706915124443</v>
      </c>
      <c r="Q17" s="133">
        <v>1.1638401631291415</v>
      </c>
      <c r="R17" s="78">
        <f t="shared" si="4"/>
        <v>32145.706915124443</v>
      </c>
      <c r="S17" s="57">
        <f t="shared" si="5"/>
        <v>2.6350610590737907E-2</v>
      </c>
      <c r="T17" s="29">
        <f t="shared" si="6"/>
        <v>974.97259185730252</v>
      </c>
      <c r="U17" s="47">
        <v>2030.6174900000001</v>
      </c>
      <c r="V17" s="28">
        <v>6.8652100000000003</v>
      </c>
      <c r="W17" s="60">
        <f t="shared" si="7"/>
        <v>3.3808484531471263E-3</v>
      </c>
      <c r="X17" s="61">
        <f t="shared" si="8"/>
        <v>406.12349800000004</v>
      </c>
      <c r="Y17" s="29">
        <f t="shared" si="14"/>
        <v>406.12349800000004</v>
      </c>
      <c r="Z17" s="132">
        <f t="shared" si="9"/>
        <v>34406.50778358672</v>
      </c>
      <c r="AA17" s="260">
        <v>0</v>
      </c>
      <c r="AB17" s="260">
        <f t="shared" si="15"/>
        <v>406.12349800000004</v>
      </c>
      <c r="AC17" s="261">
        <f t="shared" si="16"/>
        <v>34812.63128158672</v>
      </c>
      <c r="AD17" s="304">
        <v>710</v>
      </c>
      <c r="AE17" s="262">
        <f t="shared" si="10"/>
        <v>32855.706915124443</v>
      </c>
      <c r="AF17" s="263">
        <f t="shared" si="17"/>
        <v>32855.706915124443</v>
      </c>
      <c r="AG17" s="216">
        <f t="shared" si="11"/>
        <v>0</v>
      </c>
      <c r="AH17" s="112">
        <f t="shared" si="12"/>
        <v>34812.63128158672</v>
      </c>
    </row>
    <row r="18" spans="1:34">
      <c r="A18" s="37" t="s">
        <v>35</v>
      </c>
      <c r="B18" s="2" t="s">
        <v>40</v>
      </c>
      <c r="C18" s="2" t="s">
        <v>41</v>
      </c>
      <c r="D18" s="217">
        <v>11530.341598512732</v>
      </c>
      <c r="E18" s="159">
        <v>18281.900000000001</v>
      </c>
      <c r="F18" s="259">
        <v>14009.356428835599</v>
      </c>
      <c r="G18" s="128">
        <f t="shared" si="0"/>
        <v>-0.23370347563242344</v>
      </c>
      <c r="H18" s="5">
        <f t="shared" si="18"/>
        <v>0</v>
      </c>
      <c r="I18" s="5">
        <f t="shared" si="18"/>
        <v>0</v>
      </c>
      <c r="J18" s="5">
        <f t="shared" si="18"/>
        <v>0</v>
      </c>
      <c r="K18" s="5">
        <f t="shared" si="18"/>
        <v>461.21366394050932</v>
      </c>
      <c r="L18" s="5">
        <f t="shared" si="18"/>
        <v>0</v>
      </c>
      <c r="M18" s="106">
        <f t="shared" si="13"/>
        <v>1.097513667721263E-2</v>
      </c>
      <c r="N18" s="29">
        <f t="shared" si="2"/>
        <v>461.21366394050938</v>
      </c>
      <c r="O18" s="64"/>
      <c r="P18" s="5" t="str">
        <f t="shared" si="3"/>
        <v/>
      </c>
      <c r="Q18" s="133"/>
      <c r="R18" s="78">
        <f t="shared" si="4"/>
        <v>0</v>
      </c>
      <c r="S18" s="57" t="str">
        <f t="shared" si="5"/>
        <v/>
      </c>
      <c r="T18" s="29">
        <f t="shared" si="6"/>
        <v>0</v>
      </c>
      <c r="U18" s="47">
        <v>494.62358999999992</v>
      </c>
      <c r="V18" s="28">
        <v>65.416690000000017</v>
      </c>
      <c r="W18" s="60">
        <f t="shared" si="7"/>
        <v>0.13225549958100466</v>
      </c>
      <c r="X18" s="61">
        <f t="shared" si="8"/>
        <v>98.924717999999984</v>
      </c>
      <c r="Y18" s="29">
        <f t="shared" si="14"/>
        <v>98.924717999999984</v>
      </c>
      <c r="Z18" s="132">
        <f t="shared" si="9"/>
        <v>11991.555262453241</v>
      </c>
      <c r="AA18" s="260">
        <v>477.61350546189647</v>
      </c>
      <c r="AB18" s="260">
        <f t="shared" si="15"/>
        <v>98.924717999999984</v>
      </c>
      <c r="AC18" s="261">
        <f t="shared" si="16"/>
        <v>12568.093485915138</v>
      </c>
      <c r="AD18" s="304">
        <v>0</v>
      </c>
      <c r="AE18" s="262">
        <f t="shared" si="10"/>
        <v>11530.341598512732</v>
      </c>
      <c r="AF18" s="263">
        <f t="shared" si="17"/>
        <v>12007.955103974629</v>
      </c>
      <c r="AG18" s="216">
        <f t="shared" si="11"/>
        <v>0</v>
      </c>
      <c r="AH18" s="112">
        <f t="shared" si="12"/>
        <v>12568.093485915138</v>
      </c>
    </row>
    <row r="19" spans="1:34">
      <c r="A19" s="37" t="s">
        <v>42</v>
      </c>
      <c r="B19" s="2" t="s">
        <v>43</v>
      </c>
      <c r="C19" s="2" t="s">
        <v>44</v>
      </c>
      <c r="D19" s="217">
        <v>3991.3252059606648</v>
      </c>
      <c r="E19" s="159">
        <v>3861.9</v>
      </c>
      <c r="F19" s="259">
        <v>3887.8129924973646</v>
      </c>
      <c r="G19" s="128">
        <f t="shared" si="0"/>
        <v>6.7099076872432217E-3</v>
      </c>
      <c r="H19" s="5">
        <f t="shared" si="18"/>
        <v>0</v>
      </c>
      <c r="I19" s="5">
        <f t="shared" si="18"/>
        <v>0</v>
      </c>
      <c r="J19" s="5">
        <f t="shared" si="18"/>
        <v>0</v>
      </c>
      <c r="K19" s="5">
        <f t="shared" si="18"/>
        <v>0</v>
      </c>
      <c r="L19" s="5">
        <f t="shared" si="18"/>
        <v>0</v>
      </c>
      <c r="M19" s="106">
        <f t="shared" si="13"/>
        <v>0</v>
      </c>
      <c r="N19" s="29">
        <f t="shared" si="2"/>
        <v>0</v>
      </c>
      <c r="O19" s="64"/>
      <c r="P19" s="5" t="str">
        <f t="shared" si="3"/>
        <v/>
      </c>
      <c r="Q19" s="133"/>
      <c r="R19" s="78">
        <f t="shared" si="4"/>
        <v>0</v>
      </c>
      <c r="S19" s="57" t="str">
        <f t="shared" si="5"/>
        <v/>
      </c>
      <c r="T19" s="29">
        <f t="shared" si="6"/>
        <v>0</v>
      </c>
      <c r="U19" s="47">
        <v>0</v>
      </c>
      <c r="V19" s="28">
        <v>0</v>
      </c>
      <c r="W19" s="60">
        <f t="shared" si="7"/>
        <v>0</v>
      </c>
      <c r="X19" s="61">
        <f t="shared" si="8"/>
        <v>0</v>
      </c>
      <c r="Y19" s="29">
        <f t="shared" si="14"/>
        <v>0</v>
      </c>
      <c r="Z19" s="132">
        <f t="shared" si="9"/>
        <v>3991.3252059606648</v>
      </c>
      <c r="AA19" s="260">
        <v>0</v>
      </c>
      <c r="AB19" s="260">
        <f t="shared" si="15"/>
        <v>0</v>
      </c>
      <c r="AC19" s="261">
        <f t="shared" si="16"/>
        <v>3991.3252059606648</v>
      </c>
      <c r="AD19" s="304">
        <v>0</v>
      </c>
      <c r="AE19" s="262">
        <f t="shared" si="10"/>
        <v>3991.3252059606648</v>
      </c>
      <c r="AF19" s="263">
        <f t="shared" si="17"/>
        <v>3991.3252059606648</v>
      </c>
      <c r="AG19" s="216">
        <f t="shared" si="11"/>
        <v>0</v>
      </c>
      <c r="AH19" s="112">
        <f t="shared" si="12"/>
        <v>3991.3252059606648</v>
      </c>
    </row>
    <row r="20" spans="1:34">
      <c r="A20" s="37" t="s">
        <v>42</v>
      </c>
      <c r="B20" s="2" t="s">
        <v>47</v>
      </c>
      <c r="C20" s="2" t="s">
        <v>48</v>
      </c>
      <c r="D20" s="217">
        <v>68267.411915684585</v>
      </c>
      <c r="E20" s="159">
        <v>69888.990000000005</v>
      </c>
      <c r="F20" s="259">
        <v>79923.198579788994</v>
      </c>
      <c r="G20" s="128">
        <f t="shared" si="0"/>
        <v>0.14357352395261391</v>
      </c>
      <c r="H20" s="5">
        <f t="shared" si="18"/>
        <v>0</v>
      </c>
      <c r="I20" s="5">
        <f t="shared" si="18"/>
        <v>0</v>
      </c>
      <c r="J20" s="5">
        <f t="shared" si="18"/>
        <v>0</v>
      </c>
      <c r="K20" s="5">
        <f t="shared" si="18"/>
        <v>0</v>
      </c>
      <c r="L20" s="5">
        <f t="shared" si="18"/>
        <v>0</v>
      </c>
      <c r="M20" s="106">
        <f t="shared" si="13"/>
        <v>0</v>
      </c>
      <c r="N20" s="29">
        <f t="shared" si="2"/>
        <v>0</v>
      </c>
      <c r="O20" s="64" t="s">
        <v>918</v>
      </c>
      <c r="P20" s="5">
        <f t="shared" si="3"/>
        <v>68267.411915684585</v>
      </c>
      <c r="Q20" s="133">
        <v>1.170474276052665</v>
      </c>
      <c r="R20" s="78">
        <f t="shared" si="4"/>
        <v>68267.411915684585</v>
      </c>
      <c r="S20" s="57">
        <f t="shared" si="5"/>
        <v>5.5960442623874444E-2</v>
      </c>
      <c r="T20" s="29">
        <f t="shared" si="6"/>
        <v>2070.5363770833546</v>
      </c>
      <c r="U20" s="47">
        <v>3056.1357699999999</v>
      </c>
      <c r="V20" s="28">
        <v>258.33760000000001</v>
      </c>
      <c r="W20" s="60">
        <f t="shared" si="7"/>
        <v>8.4530799493898148E-2</v>
      </c>
      <c r="X20" s="61">
        <f t="shared" si="8"/>
        <v>611.22715400000004</v>
      </c>
      <c r="Y20" s="29">
        <f t="shared" si="14"/>
        <v>611.22715400000004</v>
      </c>
      <c r="Z20" s="132">
        <f t="shared" si="9"/>
        <v>70337.948292767935</v>
      </c>
      <c r="AA20" s="260">
        <v>0</v>
      </c>
      <c r="AB20" s="260">
        <f t="shared" si="15"/>
        <v>611.22715400000004</v>
      </c>
      <c r="AC20" s="261">
        <f t="shared" si="16"/>
        <v>70949.175446767927</v>
      </c>
      <c r="AD20" s="304">
        <v>4245</v>
      </c>
      <c r="AE20" s="262">
        <f t="shared" si="10"/>
        <v>72512.411915684585</v>
      </c>
      <c r="AF20" s="263">
        <f t="shared" si="17"/>
        <v>72512.411915684585</v>
      </c>
      <c r="AG20" s="216">
        <f t="shared" si="11"/>
        <v>-1563.236468916657</v>
      </c>
      <c r="AH20" s="112">
        <f t="shared" si="12"/>
        <v>72512.411915684585</v>
      </c>
    </row>
    <row r="21" spans="1:34">
      <c r="A21" s="37" t="s">
        <v>42</v>
      </c>
      <c r="B21" s="2" t="s">
        <v>51</v>
      </c>
      <c r="C21" s="2" t="s">
        <v>52</v>
      </c>
      <c r="D21" s="217">
        <v>0</v>
      </c>
      <c r="E21" s="159">
        <v>0</v>
      </c>
      <c r="F21" s="259">
        <v>0</v>
      </c>
      <c r="G21" s="128">
        <f t="shared" si="0"/>
        <v>0</v>
      </c>
      <c r="H21" s="5">
        <f t="shared" si="18"/>
        <v>0</v>
      </c>
      <c r="I21" s="5">
        <f t="shared" si="18"/>
        <v>0</v>
      </c>
      <c r="J21" s="5">
        <f t="shared" si="18"/>
        <v>0</v>
      </c>
      <c r="K21" s="5">
        <f t="shared" si="18"/>
        <v>0</v>
      </c>
      <c r="L21" s="5">
        <f t="shared" si="18"/>
        <v>0</v>
      </c>
      <c r="M21" s="106">
        <f t="shared" si="13"/>
        <v>0</v>
      </c>
      <c r="N21" s="29">
        <f t="shared" si="2"/>
        <v>0</v>
      </c>
      <c r="O21" s="64"/>
      <c r="P21" s="5" t="str">
        <f t="shared" si="3"/>
        <v/>
      </c>
      <c r="Q21" s="133"/>
      <c r="R21" s="78">
        <f t="shared" si="4"/>
        <v>0</v>
      </c>
      <c r="S21" s="57" t="str">
        <f t="shared" si="5"/>
        <v/>
      </c>
      <c r="T21" s="29">
        <f t="shared" si="6"/>
        <v>0</v>
      </c>
      <c r="U21" s="47">
        <v>2.1122800000000552</v>
      </c>
      <c r="V21" s="28">
        <v>0</v>
      </c>
      <c r="W21" s="60">
        <f t="shared" si="7"/>
        <v>0</v>
      </c>
      <c r="X21" s="61">
        <f t="shared" si="8"/>
        <v>0.42245600000001104</v>
      </c>
      <c r="Y21" s="29">
        <f t="shared" si="14"/>
        <v>0</v>
      </c>
      <c r="Z21" s="132">
        <f t="shared" si="9"/>
        <v>0</v>
      </c>
      <c r="AA21" s="260">
        <v>861.42222665543011</v>
      </c>
      <c r="AB21" s="260">
        <f t="shared" si="15"/>
        <v>0</v>
      </c>
      <c r="AC21" s="261">
        <f t="shared" si="16"/>
        <v>861.42222665543011</v>
      </c>
      <c r="AD21" s="304">
        <v>0</v>
      </c>
      <c r="AE21" s="262">
        <f t="shared" si="10"/>
        <v>0</v>
      </c>
      <c r="AF21" s="263">
        <f t="shared" si="17"/>
        <v>861.42222665543011</v>
      </c>
      <c r="AG21" s="216">
        <f t="shared" si="11"/>
        <v>0</v>
      </c>
      <c r="AH21" s="112">
        <f t="shared" si="12"/>
        <v>861.42222665543011</v>
      </c>
    </row>
    <row r="22" spans="1:34">
      <c r="A22" s="37" t="s">
        <v>42</v>
      </c>
      <c r="B22" s="2" t="s">
        <v>53</v>
      </c>
      <c r="C22" s="2" t="s">
        <v>54</v>
      </c>
      <c r="D22" s="217">
        <v>8389.1682195812064</v>
      </c>
      <c r="E22" s="159">
        <v>10481.15</v>
      </c>
      <c r="F22" s="259">
        <v>9605.1445396488634</v>
      </c>
      <c r="G22" s="128">
        <f t="shared" si="0"/>
        <v>-8.3579135910767044E-2</v>
      </c>
      <c r="H22" s="5">
        <f t="shared" si="18"/>
        <v>0</v>
      </c>
      <c r="I22" s="5">
        <f t="shared" si="18"/>
        <v>167.78336439162413</v>
      </c>
      <c r="J22" s="5">
        <f t="shared" si="18"/>
        <v>0</v>
      </c>
      <c r="K22" s="5">
        <f t="shared" si="18"/>
        <v>0</v>
      </c>
      <c r="L22" s="5">
        <f t="shared" si="18"/>
        <v>0</v>
      </c>
      <c r="M22" s="106">
        <f t="shared" si="13"/>
        <v>3.9926079826597856E-3</v>
      </c>
      <c r="N22" s="29">
        <f t="shared" si="2"/>
        <v>167.7833643916241</v>
      </c>
      <c r="O22" s="64"/>
      <c r="P22" s="5" t="str">
        <f t="shared" si="3"/>
        <v/>
      </c>
      <c r="Q22" s="133"/>
      <c r="R22" s="78">
        <f t="shared" si="4"/>
        <v>0</v>
      </c>
      <c r="S22" s="57" t="str">
        <f t="shared" si="5"/>
        <v/>
      </c>
      <c r="T22" s="29">
        <f t="shared" si="6"/>
        <v>0</v>
      </c>
      <c r="U22" s="47">
        <v>292.67601000000002</v>
      </c>
      <c r="V22" s="28">
        <v>0.59696000000000005</v>
      </c>
      <c r="W22" s="60">
        <f t="shared" si="7"/>
        <v>2.0396615356345744E-3</v>
      </c>
      <c r="X22" s="61">
        <f t="shared" si="8"/>
        <v>58.535202000000005</v>
      </c>
      <c r="Y22" s="29">
        <f t="shared" si="14"/>
        <v>58.535202000000005</v>
      </c>
      <c r="Z22" s="132">
        <f t="shared" si="9"/>
        <v>8556.9515839728301</v>
      </c>
      <c r="AA22" s="260">
        <v>0</v>
      </c>
      <c r="AB22" s="260">
        <f t="shared" si="15"/>
        <v>58.535202000000005</v>
      </c>
      <c r="AC22" s="261">
        <f t="shared" si="16"/>
        <v>8615.4867859728292</v>
      </c>
      <c r="AD22" s="304">
        <v>180</v>
      </c>
      <c r="AE22" s="262">
        <f t="shared" si="10"/>
        <v>8569.1682195812064</v>
      </c>
      <c r="AF22" s="263">
        <f t="shared" si="17"/>
        <v>8569.1682195812064</v>
      </c>
      <c r="AG22" s="216">
        <f t="shared" si="11"/>
        <v>0</v>
      </c>
      <c r="AH22" s="112">
        <f t="shared" si="12"/>
        <v>8615.4867859728292</v>
      </c>
    </row>
    <row r="23" spans="1:34">
      <c r="A23" s="37" t="s">
        <v>42</v>
      </c>
      <c r="B23" s="2" t="s">
        <v>45</v>
      </c>
      <c r="C23" s="2" t="s">
        <v>46</v>
      </c>
      <c r="D23" s="217">
        <v>7410.0582985660067</v>
      </c>
      <c r="E23" s="159">
        <v>6621.87</v>
      </c>
      <c r="F23" s="259">
        <v>6268.4203978663954</v>
      </c>
      <c r="G23" s="128">
        <f t="shared" si="0"/>
        <v>-5.3376101030917944E-2</v>
      </c>
      <c r="H23" s="5">
        <f t="shared" si="18"/>
        <v>0</v>
      </c>
      <c r="I23" s="5">
        <f t="shared" si="18"/>
        <v>148.20116597132014</v>
      </c>
      <c r="J23" s="5">
        <f t="shared" si="18"/>
        <v>0</v>
      </c>
      <c r="K23" s="5">
        <f t="shared" si="18"/>
        <v>0</v>
      </c>
      <c r="L23" s="5">
        <f t="shared" si="18"/>
        <v>0</v>
      </c>
      <c r="M23" s="106">
        <f t="shared" si="13"/>
        <v>3.5266258990698791E-3</v>
      </c>
      <c r="N23" s="29">
        <f t="shared" si="2"/>
        <v>148.20116597132014</v>
      </c>
      <c r="O23" s="64"/>
      <c r="P23" s="5" t="str">
        <f t="shared" si="3"/>
        <v/>
      </c>
      <c r="Q23" s="133"/>
      <c r="R23" s="78">
        <f t="shared" si="4"/>
        <v>0</v>
      </c>
      <c r="S23" s="57" t="str">
        <f t="shared" si="5"/>
        <v/>
      </c>
      <c r="T23" s="29">
        <f t="shared" si="6"/>
        <v>0</v>
      </c>
      <c r="U23" s="47">
        <v>426.69627000000003</v>
      </c>
      <c r="V23" s="28">
        <v>8.7805099999999996</v>
      </c>
      <c r="W23" s="60">
        <f t="shared" si="7"/>
        <v>2.0577892560438831E-2</v>
      </c>
      <c r="X23" s="61">
        <f t="shared" si="8"/>
        <v>85.339254000000011</v>
      </c>
      <c r="Y23" s="29">
        <f t="shared" si="14"/>
        <v>85.339254000000011</v>
      </c>
      <c r="Z23" s="132">
        <f t="shared" si="9"/>
        <v>7558.2594645373265</v>
      </c>
      <c r="AA23" s="260">
        <v>0</v>
      </c>
      <c r="AB23" s="260">
        <f t="shared" si="15"/>
        <v>85.339254000000011</v>
      </c>
      <c r="AC23" s="261">
        <f t="shared" si="16"/>
        <v>7643.5987185373269</v>
      </c>
      <c r="AD23" s="304">
        <v>0</v>
      </c>
      <c r="AE23" s="262">
        <f t="shared" si="10"/>
        <v>7410.0582985660067</v>
      </c>
      <c r="AF23" s="263">
        <f t="shared" si="17"/>
        <v>7410.0582985660067</v>
      </c>
      <c r="AG23" s="216">
        <f t="shared" si="11"/>
        <v>0</v>
      </c>
      <c r="AH23" s="112">
        <f t="shared" si="12"/>
        <v>7643.5987185373269</v>
      </c>
    </row>
    <row r="24" spans="1:34">
      <c r="A24" s="37" t="s">
        <v>42</v>
      </c>
      <c r="B24" s="2" t="s">
        <v>55</v>
      </c>
      <c r="C24" s="2" t="s">
        <v>56</v>
      </c>
      <c r="D24" s="217">
        <v>27146.364400318558</v>
      </c>
      <c r="E24" s="159">
        <v>37462.43</v>
      </c>
      <c r="F24" s="259">
        <v>33794.422566177112</v>
      </c>
      <c r="G24" s="128">
        <f t="shared" si="0"/>
        <v>-9.7911625962941784E-2</v>
      </c>
      <c r="H24" s="5">
        <f t="shared" ref="H24:L33" si="19">+IF(AND($G24&lt;=H$1,$G24&gt;I$1),H$2,0)*$D24</f>
        <v>0</v>
      </c>
      <c r="I24" s="5">
        <f t="shared" si="19"/>
        <v>542.92728800637121</v>
      </c>
      <c r="J24" s="5">
        <f t="shared" si="19"/>
        <v>0</v>
      </c>
      <c r="K24" s="5">
        <f t="shared" si="19"/>
        <v>0</v>
      </c>
      <c r="L24" s="5">
        <f t="shared" si="19"/>
        <v>0</v>
      </c>
      <c r="M24" s="106">
        <f t="shared" si="13"/>
        <v>1.2919611142368292E-2</v>
      </c>
      <c r="N24" s="29">
        <f t="shared" si="2"/>
        <v>542.92728800637121</v>
      </c>
      <c r="O24" s="64"/>
      <c r="P24" s="5" t="str">
        <f t="shared" si="3"/>
        <v/>
      </c>
      <c r="Q24" s="133"/>
      <c r="R24" s="78">
        <f t="shared" si="4"/>
        <v>0</v>
      </c>
      <c r="S24" s="57" t="str">
        <f t="shared" si="5"/>
        <v/>
      </c>
      <c r="T24" s="29">
        <f t="shared" si="6"/>
        <v>0</v>
      </c>
      <c r="U24" s="47">
        <v>3426.0014799999999</v>
      </c>
      <c r="V24" s="28">
        <v>1407.36996</v>
      </c>
      <c r="W24" s="60">
        <f t="shared" si="7"/>
        <v>0.41079082079088886</v>
      </c>
      <c r="X24" s="61">
        <f t="shared" si="8"/>
        <v>685.20029599999998</v>
      </c>
      <c r="Y24" s="29">
        <f t="shared" si="14"/>
        <v>685.20029599999998</v>
      </c>
      <c r="Z24" s="132">
        <f t="shared" si="9"/>
        <v>27689.291688324931</v>
      </c>
      <c r="AA24" s="260">
        <v>0</v>
      </c>
      <c r="AB24" s="260">
        <f t="shared" si="15"/>
        <v>685.20029599999998</v>
      </c>
      <c r="AC24" s="261">
        <f t="shared" si="16"/>
        <v>28374.49198432493</v>
      </c>
      <c r="AD24" s="304">
        <v>800</v>
      </c>
      <c r="AE24" s="262">
        <f t="shared" si="10"/>
        <v>27946.364400318558</v>
      </c>
      <c r="AF24" s="263">
        <f t="shared" si="17"/>
        <v>27946.364400318558</v>
      </c>
      <c r="AG24" s="216">
        <f t="shared" si="11"/>
        <v>0</v>
      </c>
      <c r="AH24" s="112">
        <f t="shared" si="12"/>
        <v>28374.49198432493</v>
      </c>
    </row>
    <row r="25" spans="1:34">
      <c r="A25" s="37" t="s">
        <v>42</v>
      </c>
      <c r="B25" s="2" t="s">
        <v>49</v>
      </c>
      <c r="C25" s="2" t="s">
        <v>50</v>
      </c>
      <c r="D25" s="217">
        <v>7644.0200911613356</v>
      </c>
      <c r="E25" s="159">
        <v>9166.1200000000008</v>
      </c>
      <c r="F25" s="259">
        <v>9588.7299493097453</v>
      </c>
      <c r="G25" s="128">
        <f t="shared" si="0"/>
        <v>4.6105653134558944E-2</v>
      </c>
      <c r="H25" s="5">
        <f t="shared" si="19"/>
        <v>0</v>
      </c>
      <c r="I25" s="5">
        <f t="shared" si="19"/>
        <v>0</v>
      </c>
      <c r="J25" s="5">
        <f t="shared" si="19"/>
        <v>0</v>
      </c>
      <c r="K25" s="5">
        <f t="shared" si="19"/>
        <v>0</v>
      </c>
      <c r="L25" s="5">
        <f t="shared" si="19"/>
        <v>0</v>
      </c>
      <c r="M25" s="106">
        <f t="shared" si="13"/>
        <v>0</v>
      </c>
      <c r="N25" s="29">
        <f t="shared" si="2"/>
        <v>0</v>
      </c>
      <c r="O25" s="64"/>
      <c r="P25" s="5" t="str">
        <f t="shared" si="3"/>
        <v/>
      </c>
      <c r="Q25" s="133"/>
      <c r="R25" s="78">
        <f t="shared" si="4"/>
        <v>0</v>
      </c>
      <c r="S25" s="57" t="str">
        <f t="shared" si="5"/>
        <v/>
      </c>
      <c r="T25" s="29">
        <f t="shared" si="6"/>
        <v>0</v>
      </c>
      <c r="U25" s="47">
        <v>262.89771999999999</v>
      </c>
      <c r="V25" s="28">
        <v>1.72387</v>
      </c>
      <c r="W25" s="60">
        <f t="shared" si="7"/>
        <v>6.5571888565636857E-3</v>
      </c>
      <c r="X25" s="61">
        <f t="shared" si="8"/>
        <v>52.579543999999999</v>
      </c>
      <c r="Y25" s="29">
        <f t="shared" si="14"/>
        <v>52.579543999999999</v>
      </c>
      <c r="Z25" s="132">
        <f t="shared" si="9"/>
        <v>7644.0200911613356</v>
      </c>
      <c r="AA25" s="260">
        <v>0</v>
      </c>
      <c r="AB25" s="260">
        <f t="shared" si="15"/>
        <v>52.579543999999999</v>
      </c>
      <c r="AC25" s="261">
        <f t="shared" si="16"/>
        <v>7696.5996351613358</v>
      </c>
      <c r="AD25" s="304">
        <v>164</v>
      </c>
      <c r="AE25" s="262">
        <f t="shared" si="10"/>
        <v>7808.0200911613356</v>
      </c>
      <c r="AF25" s="263">
        <f t="shared" si="17"/>
        <v>7808.0200911613356</v>
      </c>
      <c r="AG25" s="216">
        <f t="shared" si="11"/>
        <v>-111.42045599999983</v>
      </c>
      <c r="AH25" s="112">
        <f t="shared" si="12"/>
        <v>7808.0200911613356</v>
      </c>
    </row>
    <row r="26" spans="1:34">
      <c r="A26" s="37" t="s">
        <v>57</v>
      </c>
      <c r="B26" s="2" t="s">
        <v>58</v>
      </c>
      <c r="C26" s="2" t="s">
        <v>59</v>
      </c>
      <c r="D26" s="217">
        <v>3979.9497155381669</v>
      </c>
      <c r="E26" s="159">
        <v>10797.72</v>
      </c>
      <c r="F26" s="259">
        <v>5139.5984535547632</v>
      </c>
      <c r="G26" s="128">
        <f t="shared" si="0"/>
        <v>-0.52401076768477384</v>
      </c>
      <c r="H26" s="5">
        <f t="shared" si="19"/>
        <v>0</v>
      </c>
      <c r="I26" s="5">
        <f t="shared" si="19"/>
        <v>0</v>
      </c>
      <c r="J26" s="5">
        <f t="shared" si="19"/>
        <v>0</v>
      </c>
      <c r="K26" s="5">
        <f t="shared" si="19"/>
        <v>0</v>
      </c>
      <c r="L26" s="5">
        <f t="shared" si="19"/>
        <v>198.99748577690835</v>
      </c>
      <c r="M26" s="106">
        <f t="shared" si="13"/>
        <v>4.7353857345929732E-3</v>
      </c>
      <c r="N26" s="29">
        <f t="shared" si="2"/>
        <v>198.99748577690835</v>
      </c>
      <c r="O26" s="64"/>
      <c r="P26" s="5" t="str">
        <f t="shared" si="3"/>
        <v/>
      </c>
      <c r="Q26" s="133"/>
      <c r="R26" s="78">
        <f t="shared" si="4"/>
        <v>0</v>
      </c>
      <c r="S26" s="57" t="str">
        <f t="shared" si="5"/>
        <v/>
      </c>
      <c r="T26" s="29">
        <f t="shared" si="6"/>
        <v>0</v>
      </c>
      <c r="U26" s="47">
        <v>106.39524000000006</v>
      </c>
      <c r="V26" s="28">
        <v>0</v>
      </c>
      <c r="W26" s="60">
        <f t="shared" si="7"/>
        <v>0</v>
      </c>
      <c r="X26" s="61">
        <f t="shared" si="8"/>
        <v>21.279048000000014</v>
      </c>
      <c r="Y26" s="29">
        <f t="shared" si="14"/>
        <v>21.279048000000014</v>
      </c>
      <c r="Z26" s="132">
        <f t="shared" si="9"/>
        <v>4178.9472013150753</v>
      </c>
      <c r="AA26" s="260">
        <v>474.55279484280635</v>
      </c>
      <c r="AB26" s="260">
        <f t="shared" si="15"/>
        <v>21.279048000000014</v>
      </c>
      <c r="AC26" s="261">
        <f t="shared" si="16"/>
        <v>4674.7790441578818</v>
      </c>
      <c r="AD26" s="304">
        <v>0</v>
      </c>
      <c r="AE26" s="262">
        <f t="shared" si="10"/>
        <v>3979.9497155381669</v>
      </c>
      <c r="AF26" s="263">
        <f t="shared" si="17"/>
        <v>4454.502510380973</v>
      </c>
      <c r="AG26" s="216">
        <f t="shared" si="11"/>
        <v>0</v>
      </c>
      <c r="AH26" s="112">
        <f t="shared" si="12"/>
        <v>4674.7790441578818</v>
      </c>
    </row>
    <row r="27" spans="1:34">
      <c r="A27" s="37" t="s">
        <v>57</v>
      </c>
      <c r="B27" s="2" t="s">
        <v>60</v>
      </c>
      <c r="C27" s="2" t="s">
        <v>61</v>
      </c>
      <c r="D27" s="217">
        <v>3740.8620350718693</v>
      </c>
      <c r="E27" s="159">
        <v>8301</v>
      </c>
      <c r="F27" s="259">
        <v>4755.6385212370742</v>
      </c>
      <c r="G27" s="128">
        <f t="shared" si="0"/>
        <v>-0.42710052749824423</v>
      </c>
      <c r="H27" s="5">
        <f t="shared" si="19"/>
        <v>0</v>
      </c>
      <c r="I27" s="5">
        <f t="shared" si="19"/>
        <v>0</v>
      </c>
      <c r="J27" s="5">
        <f t="shared" si="19"/>
        <v>0</v>
      </c>
      <c r="K27" s="5">
        <f t="shared" si="19"/>
        <v>0</v>
      </c>
      <c r="L27" s="5">
        <f t="shared" si="19"/>
        <v>187.04310175359348</v>
      </c>
      <c r="M27" s="106">
        <f t="shared" si="13"/>
        <v>4.4509167155556469E-3</v>
      </c>
      <c r="N27" s="29">
        <f t="shared" si="2"/>
        <v>187.04310175359348</v>
      </c>
      <c r="O27" s="64"/>
      <c r="P27" s="5" t="str">
        <f t="shared" si="3"/>
        <v/>
      </c>
      <c r="Q27" s="133"/>
      <c r="R27" s="78">
        <f t="shared" si="4"/>
        <v>0</v>
      </c>
      <c r="S27" s="57" t="str">
        <f t="shared" si="5"/>
        <v/>
      </c>
      <c r="T27" s="29">
        <f t="shared" si="6"/>
        <v>0</v>
      </c>
      <c r="U27" s="47">
        <v>170.98981999999995</v>
      </c>
      <c r="V27" s="28">
        <v>78.470820000000003</v>
      </c>
      <c r="W27" s="60">
        <f t="shared" si="7"/>
        <v>0.45892100477092745</v>
      </c>
      <c r="X27" s="61">
        <f t="shared" si="8"/>
        <v>34.197963999999992</v>
      </c>
      <c r="Y27" s="29">
        <f t="shared" si="14"/>
        <v>34.197963999999992</v>
      </c>
      <c r="Z27" s="132">
        <f t="shared" si="9"/>
        <v>3927.9051368254627</v>
      </c>
      <c r="AA27" s="260">
        <v>376.95129447690442</v>
      </c>
      <c r="AB27" s="260">
        <f t="shared" si="15"/>
        <v>34.197963999999992</v>
      </c>
      <c r="AC27" s="261">
        <f t="shared" si="16"/>
        <v>4339.0543953023671</v>
      </c>
      <c r="AD27" s="304">
        <v>228.76722222222224</v>
      </c>
      <c r="AE27" s="262">
        <f t="shared" si="10"/>
        <v>3969.6292572940915</v>
      </c>
      <c r="AF27" s="263">
        <f t="shared" si="17"/>
        <v>4346.580551770996</v>
      </c>
      <c r="AG27" s="216">
        <f t="shared" si="11"/>
        <v>-7.5261564686288693</v>
      </c>
      <c r="AH27" s="112">
        <f t="shared" si="12"/>
        <v>4346.580551770996</v>
      </c>
    </row>
    <row r="28" spans="1:34">
      <c r="A28" s="37" t="s">
        <v>57</v>
      </c>
      <c r="B28" s="2" t="s">
        <v>62</v>
      </c>
      <c r="C28" s="2" t="s">
        <v>63</v>
      </c>
      <c r="D28" s="217">
        <v>3359.6583978591243</v>
      </c>
      <c r="E28" s="159">
        <v>4519.2700000000004</v>
      </c>
      <c r="F28" s="259">
        <v>3868.014105275885</v>
      </c>
      <c r="G28" s="128">
        <f t="shared" si="0"/>
        <v>-0.14410643637669696</v>
      </c>
      <c r="H28" s="5">
        <f t="shared" si="19"/>
        <v>0</v>
      </c>
      <c r="I28" s="5">
        <f t="shared" si="19"/>
        <v>0</v>
      </c>
      <c r="J28" s="5">
        <f t="shared" si="19"/>
        <v>100.78975193577372</v>
      </c>
      <c r="K28" s="5">
        <f t="shared" si="19"/>
        <v>0</v>
      </c>
      <c r="L28" s="5">
        <f t="shared" si="19"/>
        <v>0</v>
      </c>
      <c r="M28" s="106">
        <f t="shared" si="13"/>
        <v>2.3984139882294469E-3</v>
      </c>
      <c r="N28" s="29">
        <f t="shared" si="2"/>
        <v>100.78975193577372</v>
      </c>
      <c r="O28" s="64" t="s">
        <v>921</v>
      </c>
      <c r="P28" s="5">
        <f t="shared" si="3"/>
        <v>3359.6583978591243</v>
      </c>
      <c r="Q28" s="133">
        <v>1.1673437521204948</v>
      </c>
      <c r="R28" s="78">
        <f t="shared" si="4"/>
        <v>3359.6583978591243</v>
      </c>
      <c r="S28" s="57">
        <f t="shared" si="5"/>
        <v>2.7539929482227558E-3</v>
      </c>
      <c r="T28" s="29">
        <f t="shared" si="6"/>
        <v>101.89773908424196</v>
      </c>
      <c r="U28" s="47">
        <v>0</v>
      </c>
      <c r="V28" s="28">
        <v>0</v>
      </c>
      <c r="W28" s="60">
        <f t="shared" si="7"/>
        <v>0</v>
      </c>
      <c r="X28" s="61">
        <f t="shared" si="8"/>
        <v>0</v>
      </c>
      <c r="Y28" s="29">
        <f t="shared" si="14"/>
        <v>0</v>
      </c>
      <c r="Z28" s="132">
        <f t="shared" si="9"/>
        <v>3562.3458888791401</v>
      </c>
      <c r="AA28" s="260">
        <v>0</v>
      </c>
      <c r="AB28" s="260">
        <f t="shared" si="15"/>
        <v>0</v>
      </c>
      <c r="AC28" s="261">
        <f t="shared" si="16"/>
        <v>3562.3458888791401</v>
      </c>
      <c r="AD28" s="304">
        <v>0</v>
      </c>
      <c r="AE28" s="262">
        <f t="shared" si="10"/>
        <v>3359.6583978591243</v>
      </c>
      <c r="AF28" s="263">
        <f t="shared" si="17"/>
        <v>3359.6583978591243</v>
      </c>
      <c r="AG28" s="216">
        <f t="shared" si="11"/>
        <v>0</v>
      </c>
      <c r="AH28" s="112">
        <f t="shared" si="12"/>
        <v>3562.3458888791401</v>
      </c>
    </row>
    <row r="29" spans="1:34">
      <c r="A29" s="37" t="s">
        <v>57</v>
      </c>
      <c r="B29" s="2" t="s">
        <v>64</v>
      </c>
      <c r="C29" s="2" t="s">
        <v>65</v>
      </c>
      <c r="D29" s="217">
        <v>11497.360194321191</v>
      </c>
      <c r="E29" s="159">
        <v>16279.63</v>
      </c>
      <c r="F29" s="259">
        <v>14134.398797114731</v>
      </c>
      <c r="G29" s="128">
        <f t="shared" si="0"/>
        <v>-0.13177395327076036</v>
      </c>
      <c r="H29" s="5">
        <f t="shared" si="19"/>
        <v>0</v>
      </c>
      <c r="I29" s="5">
        <f t="shared" si="19"/>
        <v>0</v>
      </c>
      <c r="J29" s="5">
        <f t="shared" si="19"/>
        <v>344.9208058296357</v>
      </c>
      <c r="K29" s="5">
        <f t="shared" si="19"/>
        <v>0</v>
      </c>
      <c r="L29" s="5">
        <f t="shared" si="19"/>
        <v>0</v>
      </c>
      <c r="M29" s="106">
        <f t="shared" si="13"/>
        <v>8.2078075364281893E-3</v>
      </c>
      <c r="N29" s="29">
        <f t="shared" si="2"/>
        <v>344.92080582963575</v>
      </c>
      <c r="O29" s="64"/>
      <c r="P29" s="5" t="str">
        <f t="shared" si="3"/>
        <v/>
      </c>
      <c r="Q29" s="133"/>
      <c r="R29" s="78">
        <f t="shared" si="4"/>
        <v>0</v>
      </c>
      <c r="S29" s="57" t="str">
        <f t="shared" si="5"/>
        <v/>
      </c>
      <c r="T29" s="29">
        <f t="shared" si="6"/>
        <v>0</v>
      </c>
      <c r="U29" s="47">
        <v>891.12396999999999</v>
      </c>
      <c r="V29" s="28">
        <v>178.87141</v>
      </c>
      <c r="W29" s="60">
        <f t="shared" si="7"/>
        <v>0.20072561845687981</v>
      </c>
      <c r="X29" s="61">
        <f t="shared" si="8"/>
        <v>178.224794</v>
      </c>
      <c r="Y29" s="29">
        <f t="shared" si="14"/>
        <v>178.224794</v>
      </c>
      <c r="Z29" s="132">
        <f t="shared" si="9"/>
        <v>11842.281000150826</v>
      </c>
      <c r="AA29" s="260">
        <v>0</v>
      </c>
      <c r="AB29" s="260">
        <f t="shared" si="15"/>
        <v>178.224794</v>
      </c>
      <c r="AC29" s="261">
        <f t="shared" si="16"/>
        <v>12020.505794150826</v>
      </c>
      <c r="AD29" s="304">
        <v>254</v>
      </c>
      <c r="AE29" s="262">
        <f t="shared" si="10"/>
        <v>11751.360194321191</v>
      </c>
      <c r="AF29" s="263">
        <f t="shared" si="17"/>
        <v>11751.360194321191</v>
      </c>
      <c r="AG29" s="216">
        <f t="shared" si="11"/>
        <v>0</v>
      </c>
      <c r="AH29" s="112">
        <f t="shared" si="12"/>
        <v>12020.505794150826</v>
      </c>
    </row>
    <row r="30" spans="1:34">
      <c r="A30" s="37" t="s">
        <v>57</v>
      </c>
      <c r="B30" s="2" t="s">
        <v>66</v>
      </c>
      <c r="C30" s="2" t="s">
        <v>67</v>
      </c>
      <c r="D30" s="217">
        <v>81931.408175648117</v>
      </c>
      <c r="E30" s="159">
        <v>103791.36</v>
      </c>
      <c r="F30" s="259">
        <v>97499.636467353019</v>
      </c>
      <c r="G30" s="128">
        <f t="shared" si="0"/>
        <v>-6.0618952604985399E-2</v>
      </c>
      <c r="H30" s="5">
        <f t="shared" si="19"/>
        <v>0</v>
      </c>
      <c r="I30" s="5">
        <f t="shared" si="19"/>
        <v>1638.6281635129624</v>
      </c>
      <c r="J30" s="5">
        <f t="shared" si="19"/>
        <v>0</v>
      </c>
      <c r="K30" s="5">
        <f t="shared" si="19"/>
        <v>0</v>
      </c>
      <c r="L30" s="5">
        <f t="shared" si="19"/>
        <v>0</v>
      </c>
      <c r="M30" s="106">
        <f t="shared" si="13"/>
        <v>3.899313802637993E-2</v>
      </c>
      <c r="N30" s="29">
        <f t="shared" si="2"/>
        <v>1638.6281635129626</v>
      </c>
      <c r="O30" s="64" t="s">
        <v>917</v>
      </c>
      <c r="P30" s="5">
        <f t="shared" si="3"/>
        <v>81931.408175648117</v>
      </c>
      <c r="Q30" s="133">
        <v>1.183547496975911</v>
      </c>
      <c r="R30" s="78">
        <f t="shared" si="4"/>
        <v>81931.408175648117</v>
      </c>
      <c r="S30" s="57">
        <f t="shared" si="5"/>
        <v>6.7161149626842664E-2</v>
      </c>
      <c r="T30" s="29">
        <f t="shared" si="6"/>
        <v>2484.9625361931785</v>
      </c>
      <c r="U30" s="47">
        <v>6795.1585599999999</v>
      </c>
      <c r="V30" s="28">
        <v>2721.9890999999998</v>
      </c>
      <c r="W30" s="60">
        <f t="shared" si="7"/>
        <v>0.400577716614754</v>
      </c>
      <c r="X30" s="61">
        <f t="shared" si="8"/>
        <v>1359.031712</v>
      </c>
      <c r="Y30" s="29">
        <f t="shared" si="14"/>
        <v>1359.031712</v>
      </c>
      <c r="Z30" s="132">
        <f t="shared" si="9"/>
        <v>86054.998875354257</v>
      </c>
      <c r="AA30" s="260">
        <v>0</v>
      </c>
      <c r="AB30" s="260">
        <f t="shared" si="15"/>
        <v>1359.031712</v>
      </c>
      <c r="AC30" s="261">
        <f t="shared" si="16"/>
        <v>87414.030587354253</v>
      </c>
      <c r="AD30" s="304">
        <v>5112</v>
      </c>
      <c r="AE30" s="262">
        <f t="shared" si="10"/>
        <v>87043.408175648117</v>
      </c>
      <c r="AF30" s="263">
        <f t="shared" si="17"/>
        <v>87043.408175648117</v>
      </c>
      <c r="AG30" s="216">
        <f t="shared" si="11"/>
        <v>0</v>
      </c>
      <c r="AH30" s="112">
        <f t="shared" si="12"/>
        <v>87414.030587354253</v>
      </c>
    </row>
    <row r="31" spans="1:34">
      <c r="A31" s="37" t="s">
        <v>57</v>
      </c>
      <c r="B31" s="2" t="s">
        <v>68</v>
      </c>
      <c r="C31" s="2" t="s">
        <v>69</v>
      </c>
      <c r="D31" s="217">
        <v>0</v>
      </c>
      <c r="E31" s="159">
        <v>0</v>
      </c>
      <c r="F31" s="259">
        <v>0</v>
      </c>
      <c r="G31" s="128">
        <f t="shared" si="0"/>
        <v>0</v>
      </c>
      <c r="H31" s="5">
        <f t="shared" si="19"/>
        <v>0</v>
      </c>
      <c r="I31" s="5">
        <f t="shared" si="19"/>
        <v>0</v>
      </c>
      <c r="J31" s="5">
        <f t="shared" si="19"/>
        <v>0</v>
      </c>
      <c r="K31" s="5">
        <f t="shared" si="19"/>
        <v>0</v>
      </c>
      <c r="L31" s="5">
        <f t="shared" si="19"/>
        <v>0</v>
      </c>
      <c r="M31" s="106">
        <f t="shared" si="13"/>
        <v>0</v>
      </c>
      <c r="N31" s="29">
        <f t="shared" si="2"/>
        <v>0</v>
      </c>
      <c r="O31" s="64"/>
      <c r="P31" s="5" t="str">
        <f t="shared" si="3"/>
        <v/>
      </c>
      <c r="Q31" s="133"/>
      <c r="R31" s="78">
        <f t="shared" si="4"/>
        <v>0</v>
      </c>
      <c r="S31" s="57" t="str">
        <f t="shared" si="5"/>
        <v/>
      </c>
      <c r="T31" s="29">
        <f t="shared" si="6"/>
        <v>0</v>
      </c>
      <c r="U31" s="47">
        <v>0</v>
      </c>
      <c r="V31" s="28">
        <v>0</v>
      </c>
      <c r="W31" s="60">
        <f t="shared" si="7"/>
        <v>0</v>
      </c>
      <c r="X31" s="61">
        <f t="shared" si="8"/>
        <v>0</v>
      </c>
      <c r="Y31" s="29">
        <f t="shared" si="14"/>
        <v>0</v>
      </c>
      <c r="Z31" s="132">
        <f t="shared" si="9"/>
        <v>0</v>
      </c>
      <c r="AA31" s="260">
        <v>343.73628055438326</v>
      </c>
      <c r="AB31" s="260">
        <f t="shared" si="15"/>
        <v>0</v>
      </c>
      <c r="AC31" s="261">
        <f t="shared" si="16"/>
        <v>343.73628055438326</v>
      </c>
      <c r="AD31" s="304">
        <v>0</v>
      </c>
      <c r="AE31" s="262">
        <f t="shared" si="10"/>
        <v>0</v>
      </c>
      <c r="AF31" s="263">
        <f t="shared" si="17"/>
        <v>343.73628055438326</v>
      </c>
      <c r="AG31" s="216">
        <f t="shared" si="11"/>
        <v>0</v>
      </c>
      <c r="AH31" s="112">
        <f t="shared" si="12"/>
        <v>343.73628055438326</v>
      </c>
    </row>
    <row r="32" spans="1:34">
      <c r="A32" s="37" t="s">
        <v>70</v>
      </c>
      <c r="B32" s="2" t="s">
        <v>71</v>
      </c>
      <c r="C32" s="2" t="s">
        <v>72</v>
      </c>
      <c r="D32" s="217">
        <v>44847.593168444662</v>
      </c>
      <c r="E32" s="159">
        <v>52064.88</v>
      </c>
      <c r="F32" s="259">
        <v>54158.115161346643</v>
      </c>
      <c r="G32" s="128">
        <f t="shared" si="0"/>
        <v>4.0204359663301714E-2</v>
      </c>
      <c r="H32" s="5">
        <f t="shared" si="19"/>
        <v>0</v>
      </c>
      <c r="I32" s="5">
        <f t="shared" si="19"/>
        <v>0</v>
      </c>
      <c r="J32" s="5">
        <f t="shared" si="19"/>
        <v>0</v>
      </c>
      <c r="K32" s="5">
        <f t="shared" si="19"/>
        <v>0</v>
      </c>
      <c r="L32" s="5">
        <f t="shared" si="19"/>
        <v>0</v>
      </c>
      <c r="M32" s="106">
        <f t="shared" si="13"/>
        <v>0</v>
      </c>
      <c r="N32" s="29">
        <f t="shared" si="2"/>
        <v>0</v>
      </c>
      <c r="O32" s="64" t="s">
        <v>918</v>
      </c>
      <c r="P32" s="5">
        <f t="shared" si="3"/>
        <v>44847.593168444662</v>
      </c>
      <c r="Q32" s="133">
        <v>1.1446118771011018</v>
      </c>
      <c r="R32" s="78">
        <f t="shared" si="4"/>
        <v>44847.593168444662</v>
      </c>
      <c r="S32" s="57">
        <f t="shared" si="5"/>
        <v>3.6762652836777661E-2</v>
      </c>
      <c r="T32" s="29">
        <f t="shared" si="6"/>
        <v>1360.2181549607735</v>
      </c>
      <c r="U32" s="47">
        <v>3318.2927399999999</v>
      </c>
      <c r="V32" s="28">
        <v>609.3537</v>
      </c>
      <c r="W32" s="60">
        <f t="shared" si="7"/>
        <v>0.18363470246449687</v>
      </c>
      <c r="X32" s="61">
        <f t="shared" si="8"/>
        <v>663.658548</v>
      </c>
      <c r="Y32" s="29">
        <f t="shared" si="14"/>
        <v>663.658548</v>
      </c>
      <c r="Z32" s="132">
        <f t="shared" si="9"/>
        <v>46207.811323405433</v>
      </c>
      <c r="AA32" s="260">
        <v>0</v>
      </c>
      <c r="AB32" s="260">
        <f t="shared" si="15"/>
        <v>663.658548</v>
      </c>
      <c r="AC32" s="261">
        <f t="shared" si="16"/>
        <v>46871.469871405432</v>
      </c>
      <c r="AD32" s="304">
        <v>964</v>
      </c>
      <c r="AE32" s="262">
        <f t="shared" si="10"/>
        <v>45811.593168444662</v>
      </c>
      <c r="AF32" s="263">
        <f t="shared" si="17"/>
        <v>45811.593168444662</v>
      </c>
      <c r="AG32" s="216">
        <f t="shared" si="11"/>
        <v>0</v>
      </c>
      <c r="AH32" s="112">
        <f t="shared" si="12"/>
        <v>46871.469871405432</v>
      </c>
    </row>
    <row r="33" spans="1:34">
      <c r="A33" s="37" t="s">
        <v>70</v>
      </c>
      <c r="B33" s="2" t="s">
        <v>73</v>
      </c>
      <c r="C33" s="2" t="s">
        <v>74</v>
      </c>
      <c r="D33" s="217">
        <v>552.60349342089876</v>
      </c>
      <c r="E33" s="159">
        <v>3589.95</v>
      </c>
      <c r="F33" s="259">
        <v>1054.488896461444</v>
      </c>
      <c r="G33" s="128">
        <f t="shared" si="0"/>
        <v>-0.70626641138137192</v>
      </c>
      <c r="H33" s="5">
        <f t="shared" si="19"/>
        <v>0</v>
      </c>
      <c r="I33" s="5">
        <f t="shared" si="19"/>
        <v>0</v>
      </c>
      <c r="J33" s="5">
        <f t="shared" si="19"/>
        <v>0</v>
      </c>
      <c r="K33" s="5">
        <f t="shared" si="19"/>
        <v>0</v>
      </c>
      <c r="L33" s="5">
        <f t="shared" si="19"/>
        <v>27.630174671044941</v>
      </c>
      <c r="M33" s="106">
        <f t="shared" si="13"/>
        <v>6.5749340737027997E-4</v>
      </c>
      <c r="N33" s="29">
        <f t="shared" si="2"/>
        <v>27.630174671044941</v>
      </c>
      <c r="O33" s="64"/>
      <c r="P33" s="5" t="str">
        <f t="shared" si="3"/>
        <v/>
      </c>
      <c r="Q33" s="133"/>
      <c r="R33" s="78">
        <f t="shared" si="4"/>
        <v>0</v>
      </c>
      <c r="S33" s="57" t="str">
        <f t="shared" si="5"/>
        <v/>
      </c>
      <c r="T33" s="29">
        <f t="shared" si="6"/>
        <v>0</v>
      </c>
      <c r="U33" s="47">
        <v>0.46360000000001378</v>
      </c>
      <c r="V33" s="28">
        <v>0.46360000000001378</v>
      </c>
      <c r="W33" s="60">
        <f t="shared" si="7"/>
        <v>1</v>
      </c>
      <c r="X33" s="61">
        <f t="shared" si="8"/>
        <v>9.2720000000002759E-2</v>
      </c>
      <c r="Y33" s="29">
        <f t="shared" si="14"/>
        <v>0</v>
      </c>
      <c r="Z33" s="132">
        <f t="shared" si="9"/>
        <v>580.23366809194374</v>
      </c>
      <c r="AA33" s="260">
        <v>972</v>
      </c>
      <c r="AB33" s="260">
        <f t="shared" si="15"/>
        <v>0</v>
      </c>
      <c r="AC33" s="261">
        <f t="shared" si="16"/>
        <v>1552.2336680919439</v>
      </c>
      <c r="AD33" s="304">
        <v>0</v>
      </c>
      <c r="AE33" s="262">
        <f t="shared" si="10"/>
        <v>552.60349342089876</v>
      </c>
      <c r="AF33" s="263">
        <f t="shared" si="17"/>
        <v>1524.6034934208988</v>
      </c>
      <c r="AG33" s="216">
        <f t="shared" si="11"/>
        <v>0</v>
      </c>
      <c r="AH33" s="112">
        <f t="shared" si="12"/>
        <v>1552.2336680919439</v>
      </c>
    </row>
    <row r="34" spans="1:34">
      <c r="A34" s="37" t="s">
        <v>70</v>
      </c>
      <c r="B34" s="2" t="s">
        <v>75</v>
      </c>
      <c r="C34" s="2" t="s">
        <v>76</v>
      </c>
      <c r="D34" s="217">
        <v>0</v>
      </c>
      <c r="E34" s="159">
        <v>0</v>
      </c>
      <c r="F34" s="259">
        <v>0</v>
      </c>
      <c r="G34" s="128">
        <f t="shared" si="0"/>
        <v>0</v>
      </c>
      <c r="H34" s="5">
        <f t="shared" ref="H34:L43" si="20">+IF(AND($G34&lt;=H$1,$G34&gt;I$1),H$2,0)*$D34</f>
        <v>0</v>
      </c>
      <c r="I34" s="5">
        <f t="shared" si="20"/>
        <v>0</v>
      </c>
      <c r="J34" s="5">
        <f t="shared" si="20"/>
        <v>0</v>
      </c>
      <c r="K34" s="5">
        <f t="shared" si="20"/>
        <v>0</v>
      </c>
      <c r="L34" s="5">
        <f t="shared" si="20"/>
        <v>0</v>
      </c>
      <c r="M34" s="106">
        <f t="shared" si="13"/>
        <v>0</v>
      </c>
      <c r="N34" s="29">
        <f t="shared" si="2"/>
        <v>0</v>
      </c>
      <c r="O34" s="64"/>
      <c r="P34" s="5" t="str">
        <f t="shared" si="3"/>
        <v/>
      </c>
      <c r="Q34" s="133"/>
      <c r="R34" s="78">
        <f t="shared" si="4"/>
        <v>0</v>
      </c>
      <c r="S34" s="57" t="str">
        <f t="shared" si="5"/>
        <v/>
      </c>
      <c r="T34" s="29">
        <f t="shared" si="6"/>
        <v>0</v>
      </c>
      <c r="U34" s="47">
        <v>0</v>
      </c>
      <c r="V34" s="28">
        <v>0</v>
      </c>
      <c r="W34" s="60">
        <f t="shared" si="7"/>
        <v>0</v>
      </c>
      <c r="X34" s="61">
        <f t="shared" si="8"/>
        <v>0</v>
      </c>
      <c r="Y34" s="29">
        <f t="shared" si="14"/>
        <v>0</v>
      </c>
      <c r="Z34" s="132">
        <f t="shared" si="9"/>
        <v>0</v>
      </c>
      <c r="AA34" s="260">
        <v>668.59780957954047</v>
      </c>
      <c r="AB34" s="260">
        <f t="shared" si="15"/>
        <v>0</v>
      </c>
      <c r="AC34" s="261">
        <f t="shared" si="16"/>
        <v>668.59780957954047</v>
      </c>
      <c r="AD34" s="304">
        <v>0</v>
      </c>
      <c r="AE34" s="262">
        <f t="shared" si="10"/>
        <v>0</v>
      </c>
      <c r="AF34" s="263">
        <f t="shared" si="17"/>
        <v>668.59780957954047</v>
      </c>
      <c r="AG34" s="216">
        <f t="shared" si="11"/>
        <v>0</v>
      </c>
      <c r="AH34" s="112">
        <f t="shared" si="12"/>
        <v>668.59780957954047</v>
      </c>
    </row>
    <row r="35" spans="1:34">
      <c r="A35" s="37" t="s">
        <v>70</v>
      </c>
      <c r="B35" s="2" t="s">
        <v>77</v>
      </c>
      <c r="C35" s="2" t="s">
        <v>78</v>
      </c>
      <c r="D35" s="217">
        <v>17892.706196453713</v>
      </c>
      <c r="E35" s="159">
        <v>25985.75</v>
      </c>
      <c r="F35" s="259">
        <v>21236.403516028098</v>
      </c>
      <c r="G35" s="128">
        <f t="shared" si="0"/>
        <v>-0.18276734302346098</v>
      </c>
      <c r="H35" s="5">
        <f t="shared" si="20"/>
        <v>0</v>
      </c>
      <c r="I35" s="5">
        <f t="shared" si="20"/>
        <v>0</v>
      </c>
      <c r="J35" s="5">
        <f t="shared" si="20"/>
        <v>0</v>
      </c>
      <c r="K35" s="5">
        <f t="shared" si="20"/>
        <v>715.70824785814852</v>
      </c>
      <c r="L35" s="5">
        <f t="shared" si="20"/>
        <v>0</v>
      </c>
      <c r="M35" s="106">
        <f t="shared" si="13"/>
        <v>1.7031142950406489E-2</v>
      </c>
      <c r="N35" s="29">
        <f t="shared" si="2"/>
        <v>715.70824785814852</v>
      </c>
      <c r="O35" s="64"/>
      <c r="P35" s="5" t="str">
        <f t="shared" si="3"/>
        <v/>
      </c>
      <c r="Q35" s="133"/>
      <c r="R35" s="78">
        <f t="shared" si="4"/>
        <v>0</v>
      </c>
      <c r="S35" s="57" t="str">
        <f t="shared" si="5"/>
        <v/>
      </c>
      <c r="T35" s="29">
        <f t="shared" si="6"/>
        <v>0</v>
      </c>
      <c r="U35" s="47">
        <v>1260.9849300000001</v>
      </c>
      <c r="V35" s="28">
        <v>5.0155200000000004</v>
      </c>
      <c r="W35" s="60">
        <f t="shared" si="7"/>
        <v>3.9774622841844747E-3</v>
      </c>
      <c r="X35" s="61">
        <f t="shared" si="8"/>
        <v>252.19698600000004</v>
      </c>
      <c r="Y35" s="29">
        <f t="shared" si="14"/>
        <v>252.19698600000004</v>
      </c>
      <c r="Z35" s="132">
        <f t="shared" si="9"/>
        <v>18608.41444431186</v>
      </c>
      <c r="AA35" s="260">
        <v>0</v>
      </c>
      <c r="AB35" s="260">
        <f t="shared" si="15"/>
        <v>252.19698600000004</v>
      </c>
      <c r="AC35" s="261">
        <f t="shared" si="16"/>
        <v>18860.611430311859</v>
      </c>
      <c r="AD35" s="304">
        <v>383</v>
      </c>
      <c r="AE35" s="262">
        <f t="shared" si="10"/>
        <v>18275.706196453713</v>
      </c>
      <c r="AF35" s="263">
        <f t="shared" si="17"/>
        <v>18275.706196453713</v>
      </c>
      <c r="AG35" s="216">
        <f t="shared" si="11"/>
        <v>0</v>
      </c>
      <c r="AH35" s="112">
        <f t="shared" si="12"/>
        <v>18860.611430311859</v>
      </c>
    </row>
    <row r="36" spans="1:34">
      <c r="A36" s="37" t="s">
        <v>79</v>
      </c>
      <c r="B36" s="2" t="s">
        <v>80</v>
      </c>
      <c r="C36" s="2" t="s">
        <v>81</v>
      </c>
      <c r="D36" s="217">
        <v>1738.3349752389609</v>
      </c>
      <c r="E36" s="159">
        <v>4645.2700000000004</v>
      </c>
      <c r="F36" s="259">
        <v>2156.0523171986615</v>
      </c>
      <c r="G36" s="128">
        <f t="shared" ref="G36:G67" si="21">+IF(E36&lt;&gt;0,F36/E36-1,0)</f>
        <v>-0.53586071052949313</v>
      </c>
      <c r="H36" s="5">
        <f t="shared" si="20"/>
        <v>0</v>
      </c>
      <c r="I36" s="5">
        <f t="shared" si="20"/>
        <v>0</v>
      </c>
      <c r="J36" s="5">
        <f t="shared" si="20"/>
        <v>0</v>
      </c>
      <c r="K36" s="5">
        <f t="shared" si="20"/>
        <v>0</v>
      </c>
      <c r="L36" s="5">
        <f t="shared" si="20"/>
        <v>86.916748761948043</v>
      </c>
      <c r="M36" s="106">
        <f t="shared" si="13"/>
        <v>2.0682891071596163E-3</v>
      </c>
      <c r="N36" s="29">
        <f t="shared" ref="N36:N67" si="22">+M36*N$2</f>
        <v>86.916748761948043</v>
      </c>
      <c r="O36" s="64"/>
      <c r="P36" s="5" t="str">
        <f t="shared" ref="P36:P67" si="23">+IF(O36&lt;&gt;"",D36,"")</f>
        <v/>
      </c>
      <c r="Q36" s="133"/>
      <c r="R36" s="78">
        <f t="shared" ref="R36:R67" si="24">+IF($Q36&gt;1.02,$P36,0)</f>
        <v>0</v>
      </c>
      <c r="S36" s="57" t="str">
        <f t="shared" ref="S36:S67" si="25">+IF(O36&lt;&gt;"",R36/$R$145,"")</f>
        <v/>
      </c>
      <c r="T36" s="29">
        <f t="shared" ref="T36:T67" si="26">+IF(O36&lt;&gt;"",S36*$T$2,0)</f>
        <v>0</v>
      </c>
      <c r="U36" s="47">
        <v>185.3783</v>
      </c>
      <c r="V36" s="28">
        <v>0</v>
      </c>
      <c r="W36" s="60">
        <f t="shared" ref="W36:W67" si="27">+IF(U36&lt;&gt;0,V36/U36,0)</f>
        <v>0</v>
      </c>
      <c r="X36" s="61">
        <f t="shared" ref="X36:X67" si="28">$X$2*U36</f>
        <v>37.075659999999999</v>
      </c>
      <c r="Y36" s="29">
        <f t="shared" si="14"/>
        <v>37.075659999999999</v>
      </c>
      <c r="Z36" s="132">
        <f t="shared" ref="Z36:Z67" si="29">+D36+N36+T36</f>
        <v>1825.2517240009088</v>
      </c>
      <c r="AA36" s="260">
        <v>0</v>
      </c>
      <c r="AB36" s="260">
        <f t="shared" si="15"/>
        <v>37.075659999999999</v>
      </c>
      <c r="AC36" s="261">
        <f t="shared" si="16"/>
        <v>1862.3273840009088</v>
      </c>
      <c r="AD36" s="304">
        <v>0</v>
      </c>
      <c r="AE36" s="262">
        <f t="shared" ref="AE36:AE67" si="30">+AD36+D36</f>
        <v>1738.3349752389609</v>
      </c>
      <c r="AF36" s="263">
        <f t="shared" si="17"/>
        <v>1738.3349752389609</v>
      </c>
      <c r="AG36" s="216">
        <f t="shared" ref="AG36:AG67" si="31">IF((AC36-AF36)&lt;0,AC36-AF36,0)</f>
        <v>0</v>
      </c>
      <c r="AH36" s="112">
        <f t="shared" ref="AH36:AH67" si="32">+AC36+(AG36*-1)</f>
        <v>1862.3273840009088</v>
      </c>
    </row>
    <row r="37" spans="1:34">
      <c r="A37" s="37" t="s">
        <v>79</v>
      </c>
      <c r="B37" s="2" t="s">
        <v>82</v>
      </c>
      <c r="C37" s="2" t="s">
        <v>83</v>
      </c>
      <c r="D37" s="217">
        <v>0</v>
      </c>
      <c r="E37" s="159">
        <v>0</v>
      </c>
      <c r="F37" s="259">
        <v>0</v>
      </c>
      <c r="G37" s="128">
        <f t="shared" si="21"/>
        <v>0</v>
      </c>
      <c r="H37" s="5">
        <f t="shared" si="20"/>
        <v>0</v>
      </c>
      <c r="I37" s="5">
        <f t="shared" si="20"/>
        <v>0</v>
      </c>
      <c r="J37" s="5">
        <f t="shared" si="20"/>
        <v>0</v>
      </c>
      <c r="K37" s="5">
        <f t="shared" si="20"/>
        <v>0</v>
      </c>
      <c r="L37" s="5">
        <f t="shared" si="20"/>
        <v>0</v>
      </c>
      <c r="M37" s="106">
        <f t="shared" si="13"/>
        <v>0</v>
      </c>
      <c r="N37" s="29">
        <f t="shared" si="22"/>
        <v>0</v>
      </c>
      <c r="O37" s="64"/>
      <c r="P37" s="5" t="str">
        <f t="shared" si="23"/>
        <v/>
      </c>
      <c r="Q37" s="133"/>
      <c r="R37" s="78">
        <f t="shared" si="24"/>
        <v>0</v>
      </c>
      <c r="S37" s="57" t="str">
        <f t="shared" si="25"/>
        <v/>
      </c>
      <c r="T37" s="29">
        <f t="shared" si="26"/>
        <v>0</v>
      </c>
      <c r="U37" s="47">
        <v>1.1661100000000033</v>
      </c>
      <c r="V37" s="28">
        <v>0</v>
      </c>
      <c r="W37" s="60">
        <f t="shared" si="27"/>
        <v>0</v>
      </c>
      <c r="X37" s="61">
        <f t="shared" si="28"/>
        <v>0.23322200000000068</v>
      </c>
      <c r="Y37" s="29">
        <f t="shared" si="14"/>
        <v>0</v>
      </c>
      <c r="Z37" s="132">
        <f t="shared" si="29"/>
        <v>0</v>
      </c>
      <c r="AA37" s="260">
        <v>376.21209283160414</v>
      </c>
      <c r="AB37" s="260">
        <f t="shared" si="15"/>
        <v>0</v>
      </c>
      <c r="AC37" s="261">
        <f t="shared" si="16"/>
        <v>376.21209283160414</v>
      </c>
      <c r="AD37" s="304">
        <v>0</v>
      </c>
      <c r="AE37" s="262">
        <f t="shared" si="30"/>
        <v>0</v>
      </c>
      <c r="AF37" s="263">
        <f t="shared" si="17"/>
        <v>376.21209283160414</v>
      </c>
      <c r="AG37" s="216">
        <f t="shared" si="31"/>
        <v>0</v>
      </c>
      <c r="AH37" s="112">
        <f t="shared" si="32"/>
        <v>376.21209283160414</v>
      </c>
    </row>
    <row r="38" spans="1:34">
      <c r="A38" s="37" t="s">
        <v>79</v>
      </c>
      <c r="B38" s="2" t="s">
        <v>84</v>
      </c>
      <c r="C38" s="2" t="s">
        <v>85</v>
      </c>
      <c r="D38" s="217">
        <v>42118.297321912665</v>
      </c>
      <c r="E38" s="159">
        <v>52908.75</v>
      </c>
      <c r="F38" s="259">
        <v>49419.939471953265</v>
      </c>
      <c r="G38" s="128">
        <f t="shared" si="21"/>
        <v>-6.5940142756098719E-2</v>
      </c>
      <c r="H38" s="5">
        <f t="shared" si="20"/>
        <v>0</v>
      </c>
      <c r="I38" s="5">
        <f t="shared" si="20"/>
        <v>842.36594643825333</v>
      </c>
      <c r="J38" s="5">
        <f t="shared" si="20"/>
        <v>0</v>
      </c>
      <c r="K38" s="5">
        <f t="shared" si="20"/>
        <v>0</v>
      </c>
      <c r="L38" s="5">
        <f t="shared" si="20"/>
        <v>0</v>
      </c>
      <c r="M38" s="106">
        <f t="shared" si="13"/>
        <v>2.0045115999819771E-2</v>
      </c>
      <c r="N38" s="29">
        <f t="shared" si="22"/>
        <v>842.36594643825322</v>
      </c>
      <c r="O38" s="64" t="s">
        <v>918</v>
      </c>
      <c r="P38" s="5">
        <f t="shared" si="23"/>
        <v>42118.297321912665</v>
      </c>
      <c r="Q38" s="133">
        <v>1.1265805644359137</v>
      </c>
      <c r="R38" s="78">
        <f t="shared" si="24"/>
        <v>42118.297321912665</v>
      </c>
      <c r="S38" s="57">
        <f t="shared" si="25"/>
        <v>3.4525383262063614E-2</v>
      </c>
      <c r="T38" s="29">
        <f t="shared" si="26"/>
        <v>1277.4391806963538</v>
      </c>
      <c r="U38" s="47">
        <v>3708.7130299999999</v>
      </c>
      <c r="V38" s="28">
        <v>1758.7045700000001</v>
      </c>
      <c r="W38" s="60">
        <f t="shared" si="27"/>
        <v>0.47420885783659572</v>
      </c>
      <c r="X38" s="61">
        <f t="shared" si="28"/>
        <v>741.74260600000002</v>
      </c>
      <c r="Y38" s="29">
        <f t="shared" si="14"/>
        <v>741.74260600000002</v>
      </c>
      <c r="Z38" s="132">
        <f t="shared" si="29"/>
        <v>44238.10244904727</v>
      </c>
      <c r="AA38" s="260">
        <v>0</v>
      </c>
      <c r="AB38" s="260">
        <f t="shared" si="15"/>
        <v>741.74260600000002</v>
      </c>
      <c r="AC38" s="261">
        <f t="shared" si="16"/>
        <v>44979.84505504727</v>
      </c>
      <c r="AD38" s="304">
        <v>2605</v>
      </c>
      <c r="AE38" s="262">
        <f t="shared" si="30"/>
        <v>44723.297321912665</v>
      </c>
      <c r="AF38" s="263">
        <f t="shared" si="17"/>
        <v>44723.297321912665</v>
      </c>
      <c r="AG38" s="216">
        <f t="shared" si="31"/>
        <v>0</v>
      </c>
      <c r="AH38" s="112">
        <f t="shared" si="32"/>
        <v>44979.84505504727</v>
      </c>
    </row>
    <row r="39" spans="1:34">
      <c r="A39" s="37" t="s">
        <v>79</v>
      </c>
      <c r="B39" s="2" t="s">
        <v>86</v>
      </c>
      <c r="C39" s="2" t="s">
        <v>87</v>
      </c>
      <c r="D39" s="217">
        <v>5326.6919941888127</v>
      </c>
      <c r="E39" s="159">
        <v>7440.11</v>
      </c>
      <c r="F39" s="259">
        <v>6310.7800632370145</v>
      </c>
      <c r="G39" s="128">
        <f t="shared" si="21"/>
        <v>-0.15178941396874313</v>
      </c>
      <c r="H39" s="5">
        <f t="shared" si="20"/>
        <v>0</v>
      </c>
      <c r="I39" s="5">
        <f t="shared" si="20"/>
        <v>0</v>
      </c>
      <c r="J39" s="5">
        <f t="shared" si="20"/>
        <v>0</v>
      </c>
      <c r="K39" s="5">
        <f t="shared" si="20"/>
        <v>213.06767976755251</v>
      </c>
      <c r="L39" s="5">
        <f t="shared" si="20"/>
        <v>0</v>
      </c>
      <c r="M39" s="106">
        <f t="shared" si="13"/>
        <v>5.0702030095255172E-3</v>
      </c>
      <c r="N39" s="29">
        <f t="shared" si="22"/>
        <v>213.06767976755253</v>
      </c>
      <c r="O39" s="64"/>
      <c r="P39" s="5" t="str">
        <f t="shared" si="23"/>
        <v/>
      </c>
      <c r="Q39" s="133"/>
      <c r="R39" s="78">
        <f t="shared" si="24"/>
        <v>0</v>
      </c>
      <c r="S39" s="57" t="str">
        <f t="shared" si="25"/>
        <v/>
      </c>
      <c r="T39" s="29">
        <f t="shared" si="26"/>
        <v>0</v>
      </c>
      <c r="U39" s="47">
        <v>354.36662999999999</v>
      </c>
      <c r="V39" s="28">
        <v>0.20241000000000001</v>
      </c>
      <c r="W39" s="60">
        <f t="shared" si="27"/>
        <v>5.7118809409339706E-4</v>
      </c>
      <c r="X39" s="61">
        <f t="shared" si="28"/>
        <v>70.873326000000006</v>
      </c>
      <c r="Y39" s="29">
        <f t="shared" si="14"/>
        <v>70.873326000000006</v>
      </c>
      <c r="Z39" s="132">
        <f t="shared" si="29"/>
        <v>5539.7596739563651</v>
      </c>
      <c r="AA39" s="260">
        <v>0</v>
      </c>
      <c r="AB39" s="260">
        <f t="shared" si="15"/>
        <v>70.873326000000006</v>
      </c>
      <c r="AC39" s="261">
        <f t="shared" si="16"/>
        <v>5610.632999956365</v>
      </c>
      <c r="AD39" s="304">
        <v>233.33333333333331</v>
      </c>
      <c r="AE39" s="262">
        <f t="shared" si="30"/>
        <v>5560.0253275221457</v>
      </c>
      <c r="AF39" s="263">
        <f t="shared" si="17"/>
        <v>5560.0253275221457</v>
      </c>
      <c r="AG39" s="216">
        <f t="shared" si="31"/>
        <v>0</v>
      </c>
      <c r="AH39" s="112">
        <f t="shared" si="32"/>
        <v>5610.632999956365</v>
      </c>
    </row>
    <row r="40" spans="1:34">
      <c r="A40" s="37" t="s">
        <v>79</v>
      </c>
      <c r="B40" s="2" t="s">
        <v>88</v>
      </c>
      <c r="C40" s="2" t="s">
        <v>89</v>
      </c>
      <c r="D40" s="217">
        <v>13617.97747107846</v>
      </c>
      <c r="E40" s="159">
        <v>16350.18</v>
      </c>
      <c r="F40" s="259">
        <v>16376.62859001289</v>
      </c>
      <c r="G40" s="128">
        <f t="shared" si="21"/>
        <v>1.6176329565111836E-3</v>
      </c>
      <c r="H40" s="5">
        <f t="shared" si="20"/>
        <v>0</v>
      </c>
      <c r="I40" s="5">
        <f t="shared" si="20"/>
        <v>0</v>
      </c>
      <c r="J40" s="5">
        <f t="shared" si="20"/>
        <v>0</v>
      </c>
      <c r="K40" s="5">
        <f t="shared" si="20"/>
        <v>0</v>
      </c>
      <c r="L40" s="5">
        <f t="shared" si="20"/>
        <v>0</v>
      </c>
      <c r="M40" s="106">
        <f t="shared" si="13"/>
        <v>0</v>
      </c>
      <c r="N40" s="29">
        <f t="shared" si="22"/>
        <v>0</v>
      </c>
      <c r="O40" s="64"/>
      <c r="P40" s="5" t="str">
        <f t="shared" si="23"/>
        <v/>
      </c>
      <c r="Q40" s="133"/>
      <c r="R40" s="78">
        <f t="shared" si="24"/>
        <v>0</v>
      </c>
      <c r="S40" s="57" t="str">
        <f t="shared" si="25"/>
        <v/>
      </c>
      <c r="T40" s="29">
        <f t="shared" si="26"/>
        <v>0</v>
      </c>
      <c r="U40" s="47">
        <v>1517.53358</v>
      </c>
      <c r="V40" s="28">
        <v>387.23275000000001</v>
      </c>
      <c r="W40" s="60">
        <f t="shared" si="27"/>
        <v>0.25517244237850739</v>
      </c>
      <c r="X40" s="61">
        <f t="shared" si="28"/>
        <v>303.50671600000004</v>
      </c>
      <c r="Y40" s="29">
        <f t="shared" si="14"/>
        <v>303.50671600000004</v>
      </c>
      <c r="Z40" s="132">
        <f t="shared" si="29"/>
        <v>13617.97747107846</v>
      </c>
      <c r="AA40" s="260">
        <v>0</v>
      </c>
      <c r="AB40" s="260">
        <f t="shared" si="15"/>
        <v>303.50671600000004</v>
      </c>
      <c r="AC40" s="261">
        <f t="shared" si="16"/>
        <v>13921.48418707846</v>
      </c>
      <c r="AD40" s="304">
        <v>764.0016859476915</v>
      </c>
      <c r="AE40" s="262">
        <f t="shared" si="30"/>
        <v>14381.979157026151</v>
      </c>
      <c r="AF40" s="263">
        <f t="shared" si="17"/>
        <v>14381.979157026151</v>
      </c>
      <c r="AG40" s="216">
        <f t="shared" si="31"/>
        <v>-460.49496994769106</v>
      </c>
      <c r="AH40" s="112">
        <f t="shared" si="32"/>
        <v>14381.979157026151</v>
      </c>
    </row>
    <row r="41" spans="1:34">
      <c r="A41" s="37" t="s">
        <v>90</v>
      </c>
      <c r="B41" s="2" t="s">
        <v>91</v>
      </c>
      <c r="C41" s="2" t="s">
        <v>92</v>
      </c>
      <c r="D41" s="217">
        <v>8725.3706265021337</v>
      </c>
      <c r="E41" s="159">
        <v>14917.65</v>
      </c>
      <c r="F41" s="259">
        <v>10141.15654213595</v>
      </c>
      <c r="G41" s="128">
        <f t="shared" si="21"/>
        <v>-0.32019074437756945</v>
      </c>
      <c r="H41" s="5">
        <f t="shared" si="20"/>
        <v>0</v>
      </c>
      <c r="I41" s="5">
        <f t="shared" si="20"/>
        <v>0</v>
      </c>
      <c r="J41" s="5">
        <f t="shared" si="20"/>
        <v>0</v>
      </c>
      <c r="K41" s="5">
        <f t="shared" si="20"/>
        <v>0</v>
      </c>
      <c r="L41" s="5">
        <f t="shared" si="20"/>
        <v>436.26853132510672</v>
      </c>
      <c r="M41" s="106">
        <f t="shared" si="13"/>
        <v>1.038153709140211E-2</v>
      </c>
      <c r="N41" s="29">
        <f t="shared" si="22"/>
        <v>436.26853132510666</v>
      </c>
      <c r="O41" s="64"/>
      <c r="P41" s="5" t="str">
        <f t="shared" si="23"/>
        <v/>
      </c>
      <c r="Q41" s="133"/>
      <c r="R41" s="78">
        <f t="shared" si="24"/>
        <v>0</v>
      </c>
      <c r="S41" s="57" t="str">
        <f t="shared" si="25"/>
        <v/>
      </c>
      <c r="T41" s="29">
        <f t="shared" si="26"/>
        <v>0</v>
      </c>
      <c r="U41" s="47">
        <v>641.03890000000001</v>
      </c>
      <c r="V41" s="28">
        <v>31.178660000000001</v>
      </c>
      <c r="W41" s="60">
        <f t="shared" si="27"/>
        <v>4.8637703577739201E-2</v>
      </c>
      <c r="X41" s="61">
        <f t="shared" si="28"/>
        <v>128.20778000000001</v>
      </c>
      <c r="Y41" s="29">
        <f t="shared" si="14"/>
        <v>128.20778000000001</v>
      </c>
      <c r="Z41" s="132">
        <f t="shared" si="29"/>
        <v>9161.6391578272396</v>
      </c>
      <c r="AA41" s="260">
        <v>0</v>
      </c>
      <c r="AB41" s="260">
        <f t="shared" si="15"/>
        <v>128.20778000000001</v>
      </c>
      <c r="AC41" s="261">
        <f t="shared" si="16"/>
        <v>9289.8469378272403</v>
      </c>
      <c r="AD41" s="304">
        <v>0</v>
      </c>
      <c r="AE41" s="262">
        <f t="shared" si="30"/>
        <v>8725.3706265021337</v>
      </c>
      <c r="AF41" s="263">
        <f t="shared" si="17"/>
        <v>8725.3706265021337</v>
      </c>
      <c r="AG41" s="216">
        <f t="shared" si="31"/>
        <v>0</v>
      </c>
      <c r="AH41" s="112">
        <f t="shared" si="32"/>
        <v>9289.8469378272403</v>
      </c>
    </row>
    <row r="42" spans="1:34">
      <c r="A42" s="37" t="s">
        <v>90</v>
      </c>
      <c r="B42" s="2" t="s">
        <v>93</v>
      </c>
      <c r="C42" s="2" t="s">
        <v>94</v>
      </c>
      <c r="D42" s="217">
        <v>111532.58627360377</v>
      </c>
      <c r="E42" s="159">
        <v>126303.03</v>
      </c>
      <c r="F42" s="259">
        <v>112977.08819050164</v>
      </c>
      <c r="G42" s="128">
        <f t="shared" si="21"/>
        <v>-0.10550769692143058</v>
      </c>
      <c r="H42" s="5">
        <f t="shared" si="20"/>
        <v>0</v>
      </c>
      <c r="I42" s="5">
        <f t="shared" si="20"/>
        <v>0</v>
      </c>
      <c r="J42" s="5">
        <f t="shared" si="20"/>
        <v>3345.977588208113</v>
      </c>
      <c r="K42" s="5">
        <f t="shared" si="20"/>
        <v>0</v>
      </c>
      <c r="L42" s="5">
        <f t="shared" si="20"/>
        <v>0</v>
      </c>
      <c r="M42" s="106">
        <f t="shared" si="13"/>
        <v>7.9621581537122579E-2</v>
      </c>
      <c r="N42" s="29">
        <f t="shared" si="22"/>
        <v>3345.977588208113</v>
      </c>
      <c r="O42" s="64" t="s">
        <v>917</v>
      </c>
      <c r="P42" s="5">
        <f t="shared" si="23"/>
        <v>111532.58627360377</v>
      </c>
      <c r="Q42" s="133">
        <v>1.1055389514372094</v>
      </c>
      <c r="R42" s="78">
        <f t="shared" si="24"/>
        <v>111532.58627360377</v>
      </c>
      <c r="S42" s="57">
        <f t="shared" si="25"/>
        <v>9.1425948629266146E-2</v>
      </c>
      <c r="T42" s="29">
        <f t="shared" si="26"/>
        <v>3382.7600992828475</v>
      </c>
      <c r="U42" s="47">
        <v>6268.5168299999996</v>
      </c>
      <c r="V42" s="28">
        <v>931.43615</v>
      </c>
      <c r="W42" s="60">
        <f t="shared" si="27"/>
        <v>0.14858955878403537</v>
      </c>
      <c r="X42" s="61">
        <f t="shared" si="28"/>
        <v>1253.703366</v>
      </c>
      <c r="Y42" s="29">
        <f t="shared" si="14"/>
        <v>1253.703366</v>
      </c>
      <c r="Z42" s="132">
        <f t="shared" si="29"/>
        <v>118261.32396109473</v>
      </c>
      <c r="AA42" s="260">
        <v>0</v>
      </c>
      <c r="AB42" s="260">
        <f t="shared" si="15"/>
        <v>1253.703366</v>
      </c>
      <c r="AC42" s="261">
        <f t="shared" si="16"/>
        <v>119515.02732709474</v>
      </c>
      <c r="AD42" s="304">
        <v>6899</v>
      </c>
      <c r="AE42" s="262">
        <f t="shared" si="30"/>
        <v>118431.58627360377</v>
      </c>
      <c r="AF42" s="263">
        <f t="shared" si="17"/>
        <v>118431.58627360377</v>
      </c>
      <c r="AG42" s="216">
        <f t="shared" si="31"/>
        <v>0</v>
      </c>
      <c r="AH42" s="112">
        <f t="shared" si="32"/>
        <v>119515.02732709474</v>
      </c>
    </row>
    <row r="43" spans="1:34">
      <c r="A43" s="37" t="s">
        <v>90</v>
      </c>
      <c r="B43" s="2" t="s">
        <v>95</v>
      </c>
      <c r="C43" s="2" t="s">
        <v>96</v>
      </c>
      <c r="D43" s="217">
        <v>0</v>
      </c>
      <c r="E43" s="159">
        <v>0</v>
      </c>
      <c r="F43" s="259">
        <v>0</v>
      </c>
      <c r="G43" s="128">
        <f t="shared" si="21"/>
        <v>0</v>
      </c>
      <c r="H43" s="5">
        <f t="shared" si="20"/>
        <v>0</v>
      </c>
      <c r="I43" s="5">
        <f t="shared" si="20"/>
        <v>0</v>
      </c>
      <c r="J43" s="5">
        <f t="shared" si="20"/>
        <v>0</v>
      </c>
      <c r="K43" s="5">
        <f t="shared" si="20"/>
        <v>0</v>
      </c>
      <c r="L43" s="5">
        <f t="shared" si="20"/>
        <v>0</v>
      </c>
      <c r="M43" s="106">
        <f t="shared" si="13"/>
        <v>0</v>
      </c>
      <c r="N43" s="29">
        <f t="shared" si="22"/>
        <v>0</v>
      </c>
      <c r="O43" s="64"/>
      <c r="P43" s="5" t="str">
        <f t="shared" si="23"/>
        <v/>
      </c>
      <c r="Q43" s="133"/>
      <c r="R43" s="78">
        <f t="shared" si="24"/>
        <v>0</v>
      </c>
      <c r="S43" s="57" t="str">
        <f t="shared" si="25"/>
        <v/>
      </c>
      <c r="T43" s="29">
        <f t="shared" si="26"/>
        <v>0</v>
      </c>
      <c r="U43" s="47">
        <v>0.82117999999996982</v>
      </c>
      <c r="V43" s="28">
        <v>0</v>
      </c>
      <c r="W43" s="60">
        <f t="shared" si="27"/>
        <v>0</v>
      </c>
      <c r="X43" s="61">
        <f t="shared" si="28"/>
        <v>0.16423599999999397</v>
      </c>
      <c r="Y43" s="29">
        <f t="shared" si="14"/>
        <v>0</v>
      </c>
      <c r="Z43" s="132">
        <f t="shared" si="29"/>
        <v>0</v>
      </c>
      <c r="AA43" s="260">
        <v>410.28681142535288</v>
      </c>
      <c r="AB43" s="260">
        <f t="shared" si="15"/>
        <v>0</v>
      </c>
      <c r="AC43" s="261">
        <f t="shared" si="16"/>
        <v>410.28681142535288</v>
      </c>
      <c r="AD43" s="304">
        <v>0</v>
      </c>
      <c r="AE43" s="262">
        <f t="shared" si="30"/>
        <v>0</v>
      </c>
      <c r="AF43" s="263">
        <f t="shared" si="17"/>
        <v>410.28681142535288</v>
      </c>
      <c r="AG43" s="216">
        <f t="shared" si="31"/>
        <v>0</v>
      </c>
      <c r="AH43" s="112">
        <f t="shared" si="32"/>
        <v>410.28681142535288</v>
      </c>
    </row>
    <row r="44" spans="1:34">
      <c r="A44" s="37" t="s">
        <v>90</v>
      </c>
      <c r="B44" s="2" t="s">
        <v>97</v>
      </c>
      <c r="C44" s="2" t="s">
        <v>98</v>
      </c>
      <c r="D44" s="217">
        <v>29092.097199991396</v>
      </c>
      <c r="E44" s="159">
        <v>49233.55</v>
      </c>
      <c r="F44" s="259">
        <v>33838.976570428917</v>
      </c>
      <c r="G44" s="128">
        <f t="shared" si="21"/>
        <v>-0.31268461099333855</v>
      </c>
      <c r="H44" s="5">
        <f t="shared" ref="H44:L53" si="33">+IF(AND($G44&lt;=H$1,$G44&gt;I$1),H$2,0)*$D44</f>
        <v>0</v>
      </c>
      <c r="I44" s="5">
        <f t="shared" si="33"/>
        <v>0</v>
      </c>
      <c r="J44" s="5">
        <f t="shared" si="33"/>
        <v>0</v>
      </c>
      <c r="K44" s="5">
        <f t="shared" si="33"/>
        <v>0</v>
      </c>
      <c r="L44" s="5">
        <f t="shared" si="33"/>
        <v>1454.60485999957</v>
      </c>
      <c r="M44" s="106">
        <f t="shared" si="13"/>
        <v>3.4614081060469704E-2</v>
      </c>
      <c r="N44" s="29">
        <f t="shared" si="22"/>
        <v>1454.60485999957</v>
      </c>
      <c r="O44" s="64" t="s">
        <v>918</v>
      </c>
      <c r="P44" s="5">
        <f t="shared" si="23"/>
        <v>29092.097199991396</v>
      </c>
      <c r="Q44" s="133">
        <v>1.0943234360570411</v>
      </c>
      <c r="R44" s="78">
        <f t="shared" si="24"/>
        <v>29092.097199991396</v>
      </c>
      <c r="S44" s="57">
        <f t="shared" si="25"/>
        <v>2.3847493122765635E-2</v>
      </c>
      <c r="T44" s="29">
        <f t="shared" si="26"/>
        <v>882.35724554232854</v>
      </c>
      <c r="U44" s="47">
        <v>3195.8916899999999</v>
      </c>
      <c r="V44" s="28">
        <v>933.03851999999995</v>
      </c>
      <c r="W44" s="60">
        <f t="shared" si="27"/>
        <v>0.29194935576806108</v>
      </c>
      <c r="X44" s="61">
        <f t="shared" si="28"/>
        <v>639.17833800000005</v>
      </c>
      <c r="Y44" s="29">
        <f t="shared" si="14"/>
        <v>639.17833800000005</v>
      </c>
      <c r="Z44" s="132">
        <f t="shared" si="29"/>
        <v>31429.059305533294</v>
      </c>
      <c r="AA44" s="260">
        <v>0</v>
      </c>
      <c r="AB44" s="260">
        <f t="shared" si="15"/>
        <v>639.17833800000005</v>
      </c>
      <c r="AC44" s="261">
        <f t="shared" si="16"/>
        <v>32068.237643533295</v>
      </c>
      <c r="AD44" s="304">
        <v>1000</v>
      </c>
      <c r="AE44" s="262">
        <f t="shared" si="30"/>
        <v>30092.097199991396</v>
      </c>
      <c r="AF44" s="263">
        <f t="shared" si="17"/>
        <v>30092.097199991396</v>
      </c>
      <c r="AG44" s="216">
        <f t="shared" si="31"/>
        <v>0</v>
      </c>
      <c r="AH44" s="112">
        <f t="shared" si="32"/>
        <v>32068.237643533295</v>
      </c>
    </row>
    <row r="45" spans="1:34">
      <c r="A45" s="37" t="s">
        <v>99</v>
      </c>
      <c r="B45" s="2" t="s">
        <v>102</v>
      </c>
      <c r="C45" s="2" t="s">
        <v>103</v>
      </c>
      <c r="D45" s="217">
        <v>3225.0632701096961</v>
      </c>
      <c r="E45" s="159">
        <v>4794.2700000000004</v>
      </c>
      <c r="F45" s="259">
        <v>3674.3789675586668</v>
      </c>
      <c r="G45" s="128">
        <f t="shared" si="21"/>
        <v>-0.23358947919940543</v>
      </c>
      <c r="H45" s="5">
        <f t="shared" si="33"/>
        <v>0</v>
      </c>
      <c r="I45" s="5">
        <f t="shared" si="33"/>
        <v>0</v>
      </c>
      <c r="J45" s="5">
        <f t="shared" si="33"/>
        <v>0</v>
      </c>
      <c r="K45" s="5">
        <f t="shared" si="33"/>
        <v>129.00253080438785</v>
      </c>
      <c r="L45" s="5">
        <f t="shared" si="33"/>
        <v>0</v>
      </c>
      <c r="M45" s="106">
        <f t="shared" si="13"/>
        <v>3.0697711667690571E-3</v>
      </c>
      <c r="N45" s="29">
        <f t="shared" si="22"/>
        <v>129.00253080438785</v>
      </c>
      <c r="O45" s="64" t="s">
        <v>919</v>
      </c>
      <c r="P45" s="5">
        <f t="shared" si="23"/>
        <v>3225.0632701096961</v>
      </c>
      <c r="Q45" s="133">
        <v>1.0031803964856649</v>
      </c>
      <c r="R45" s="78">
        <f t="shared" si="24"/>
        <v>0</v>
      </c>
      <c r="S45" s="57">
        <f t="shared" si="25"/>
        <v>0</v>
      </c>
      <c r="T45" s="29">
        <f t="shared" si="26"/>
        <v>0</v>
      </c>
      <c r="U45" s="47">
        <v>0</v>
      </c>
      <c r="V45" s="28">
        <v>0</v>
      </c>
      <c r="W45" s="60">
        <f t="shared" si="27"/>
        <v>0</v>
      </c>
      <c r="X45" s="61">
        <f t="shared" si="28"/>
        <v>0</v>
      </c>
      <c r="Y45" s="29">
        <f t="shared" si="14"/>
        <v>0</v>
      </c>
      <c r="Z45" s="132">
        <f t="shared" si="29"/>
        <v>3354.0658009140839</v>
      </c>
      <c r="AA45" s="260">
        <v>0</v>
      </c>
      <c r="AB45" s="260">
        <f t="shared" si="15"/>
        <v>0</v>
      </c>
      <c r="AC45" s="261">
        <f t="shared" si="16"/>
        <v>3354.0658009140839</v>
      </c>
      <c r="AD45" s="304">
        <v>0</v>
      </c>
      <c r="AE45" s="262">
        <f t="shared" si="30"/>
        <v>3225.0632701096961</v>
      </c>
      <c r="AF45" s="263">
        <f t="shared" si="17"/>
        <v>3225.0632701096961</v>
      </c>
      <c r="AG45" s="216">
        <f t="shared" si="31"/>
        <v>0</v>
      </c>
      <c r="AH45" s="112">
        <f t="shared" si="32"/>
        <v>3354.0658009140839</v>
      </c>
    </row>
    <row r="46" spans="1:34">
      <c r="A46" s="37" t="s">
        <v>99</v>
      </c>
      <c r="B46" s="2" t="s">
        <v>104</v>
      </c>
      <c r="C46" s="2" t="s">
        <v>105</v>
      </c>
      <c r="D46" s="217">
        <v>6441.4823954437607</v>
      </c>
      <c r="E46" s="159">
        <v>11809.39</v>
      </c>
      <c r="F46" s="259">
        <v>8246.9764653698057</v>
      </c>
      <c r="G46" s="128">
        <f t="shared" si="21"/>
        <v>-0.30165940278288661</v>
      </c>
      <c r="H46" s="5">
        <f t="shared" si="33"/>
        <v>0</v>
      </c>
      <c r="I46" s="5">
        <f t="shared" si="33"/>
        <v>0</v>
      </c>
      <c r="J46" s="5">
        <f t="shared" si="33"/>
        <v>0</v>
      </c>
      <c r="K46" s="5">
        <f t="shared" si="33"/>
        <v>0</v>
      </c>
      <c r="L46" s="5">
        <f t="shared" si="33"/>
        <v>322.07411977218806</v>
      </c>
      <c r="M46" s="106">
        <f t="shared" si="13"/>
        <v>7.6641430231968568E-3</v>
      </c>
      <c r="N46" s="29">
        <f t="shared" si="22"/>
        <v>322.07411977218806</v>
      </c>
      <c r="O46" s="64"/>
      <c r="P46" s="5" t="str">
        <f t="shared" si="23"/>
        <v/>
      </c>
      <c r="Q46" s="133"/>
      <c r="R46" s="78">
        <f t="shared" si="24"/>
        <v>0</v>
      </c>
      <c r="S46" s="57" t="str">
        <f t="shared" si="25"/>
        <v/>
      </c>
      <c r="T46" s="29">
        <f t="shared" si="26"/>
        <v>0</v>
      </c>
      <c r="U46" s="47">
        <v>434.24414999999999</v>
      </c>
      <c r="V46" s="28">
        <v>208.40382</v>
      </c>
      <c r="W46" s="60">
        <f t="shared" si="27"/>
        <v>0.47992314922377194</v>
      </c>
      <c r="X46" s="61">
        <f t="shared" si="28"/>
        <v>86.848830000000007</v>
      </c>
      <c r="Y46" s="29">
        <f t="shared" si="14"/>
        <v>86.848830000000007</v>
      </c>
      <c r="Z46" s="132">
        <f t="shared" si="29"/>
        <v>6763.5565152159488</v>
      </c>
      <c r="AA46" s="260">
        <v>353.90520150071734</v>
      </c>
      <c r="AB46" s="260">
        <f t="shared" si="15"/>
        <v>86.848830000000007</v>
      </c>
      <c r="AC46" s="261">
        <f t="shared" si="16"/>
        <v>7204.3105467166661</v>
      </c>
      <c r="AD46" s="304">
        <v>0</v>
      </c>
      <c r="AE46" s="262">
        <f t="shared" si="30"/>
        <v>6441.4823954437607</v>
      </c>
      <c r="AF46" s="263">
        <f t="shared" si="17"/>
        <v>6795.387596944478</v>
      </c>
      <c r="AG46" s="216">
        <f t="shared" si="31"/>
        <v>0</v>
      </c>
      <c r="AH46" s="112">
        <f t="shared" si="32"/>
        <v>7204.3105467166661</v>
      </c>
    </row>
    <row r="47" spans="1:34">
      <c r="A47" s="37" t="s">
        <v>99</v>
      </c>
      <c r="B47" s="2" t="s">
        <v>106</v>
      </c>
      <c r="C47" s="2" t="s">
        <v>107</v>
      </c>
      <c r="D47" s="217">
        <v>6358.1279420486635</v>
      </c>
      <c r="E47" s="159">
        <v>14253.11</v>
      </c>
      <c r="F47" s="259">
        <v>8246.3791735084487</v>
      </c>
      <c r="G47" s="128">
        <f t="shared" si="21"/>
        <v>-0.42143299437747628</v>
      </c>
      <c r="H47" s="5">
        <f t="shared" si="33"/>
        <v>0</v>
      </c>
      <c r="I47" s="5">
        <f t="shared" si="33"/>
        <v>0</v>
      </c>
      <c r="J47" s="5">
        <f t="shared" si="33"/>
        <v>0</v>
      </c>
      <c r="K47" s="5">
        <f t="shared" si="33"/>
        <v>0</v>
      </c>
      <c r="L47" s="5">
        <f t="shared" si="33"/>
        <v>317.90639710243317</v>
      </c>
      <c r="M47" s="106">
        <f t="shared" si="13"/>
        <v>7.5649670240677909E-3</v>
      </c>
      <c r="N47" s="29">
        <f t="shared" si="22"/>
        <v>317.90639710243317</v>
      </c>
      <c r="O47" s="64"/>
      <c r="P47" s="5" t="str">
        <f t="shared" si="23"/>
        <v/>
      </c>
      <c r="Q47" s="133"/>
      <c r="R47" s="78">
        <f t="shared" si="24"/>
        <v>0</v>
      </c>
      <c r="S47" s="57" t="str">
        <f t="shared" si="25"/>
        <v/>
      </c>
      <c r="T47" s="29">
        <f t="shared" si="26"/>
        <v>0</v>
      </c>
      <c r="U47" s="47">
        <v>790.37719000000004</v>
      </c>
      <c r="V47" s="28">
        <v>286.79486000000003</v>
      </c>
      <c r="W47" s="60">
        <f t="shared" si="27"/>
        <v>0.36285821963055387</v>
      </c>
      <c r="X47" s="61">
        <f t="shared" si="28"/>
        <v>158.07543800000002</v>
      </c>
      <c r="Y47" s="29">
        <f t="shared" si="14"/>
        <v>158.07543800000002</v>
      </c>
      <c r="Z47" s="132">
        <f t="shared" si="29"/>
        <v>6676.0343391510969</v>
      </c>
      <c r="AA47" s="260">
        <v>0</v>
      </c>
      <c r="AB47" s="260">
        <f t="shared" si="15"/>
        <v>158.07543800000002</v>
      </c>
      <c r="AC47" s="261">
        <f t="shared" si="16"/>
        <v>6834.1097771510968</v>
      </c>
      <c r="AD47" s="304">
        <v>1351.7850000000001</v>
      </c>
      <c r="AE47" s="262">
        <f t="shared" si="30"/>
        <v>7709.9129420486634</v>
      </c>
      <c r="AF47" s="263">
        <f t="shared" si="17"/>
        <v>7709.9129420486634</v>
      </c>
      <c r="AG47" s="216">
        <f t="shared" si="31"/>
        <v>-875.8031648975666</v>
      </c>
      <c r="AH47" s="112">
        <f t="shared" si="32"/>
        <v>7709.9129420486634</v>
      </c>
    </row>
    <row r="48" spans="1:34">
      <c r="A48" s="134" t="s">
        <v>99</v>
      </c>
      <c r="B48" s="2" t="s">
        <v>100</v>
      </c>
      <c r="C48" s="2" t="s">
        <v>101</v>
      </c>
      <c r="D48" s="217">
        <v>23689.121415210851</v>
      </c>
      <c r="E48" s="159">
        <v>33085.21</v>
      </c>
      <c r="F48" s="259">
        <v>27962.002086345488</v>
      </c>
      <c r="G48" s="128">
        <f t="shared" si="21"/>
        <v>-0.1548488860628211</v>
      </c>
      <c r="H48" s="5">
        <f t="shared" si="33"/>
        <v>0</v>
      </c>
      <c r="I48" s="5">
        <f t="shared" si="33"/>
        <v>0</v>
      </c>
      <c r="J48" s="5">
        <f t="shared" si="33"/>
        <v>0</v>
      </c>
      <c r="K48" s="5">
        <f t="shared" si="33"/>
        <v>947.56485660843407</v>
      </c>
      <c r="L48" s="5">
        <f t="shared" si="33"/>
        <v>0</v>
      </c>
      <c r="M48" s="106">
        <f t="shared" si="13"/>
        <v>2.2548451238301501E-2</v>
      </c>
      <c r="N48" s="29">
        <f t="shared" si="22"/>
        <v>947.56485660843396</v>
      </c>
      <c r="O48" s="64" t="s">
        <v>918</v>
      </c>
      <c r="P48" s="5">
        <f t="shared" si="23"/>
        <v>23689.121415210851</v>
      </c>
      <c r="Q48" s="133">
        <v>1.0926396313448765</v>
      </c>
      <c r="R48" s="78">
        <f t="shared" si="24"/>
        <v>23689.121415210851</v>
      </c>
      <c r="S48" s="57">
        <f t="shared" si="25"/>
        <v>1.9418543673563968E-2</v>
      </c>
      <c r="T48" s="29">
        <f t="shared" si="26"/>
        <v>718.48611592186683</v>
      </c>
      <c r="U48" s="47">
        <v>1674.7263399999999</v>
      </c>
      <c r="V48" s="28">
        <v>500.90937000000002</v>
      </c>
      <c r="W48" s="60">
        <f t="shared" si="27"/>
        <v>0.29909923671469812</v>
      </c>
      <c r="X48" s="61">
        <f t="shared" si="28"/>
        <v>334.945268</v>
      </c>
      <c r="Y48" s="29">
        <f t="shared" si="14"/>
        <v>334.945268</v>
      </c>
      <c r="Z48" s="132">
        <f t="shared" si="29"/>
        <v>25355.172387741153</v>
      </c>
      <c r="AA48" s="260">
        <v>0</v>
      </c>
      <c r="AB48" s="260">
        <f t="shared" si="15"/>
        <v>334.945268</v>
      </c>
      <c r="AC48" s="261">
        <f t="shared" si="16"/>
        <v>25690.117655741153</v>
      </c>
      <c r="AD48" s="304">
        <v>510</v>
      </c>
      <c r="AE48" s="262">
        <f t="shared" si="30"/>
        <v>24199.121415210851</v>
      </c>
      <c r="AF48" s="263">
        <f t="shared" si="17"/>
        <v>24199.121415210851</v>
      </c>
      <c r="AG48" s="216">
        <f t="shared" si="31"/>
        <v>0</v>
      </c>
      <c r="AH48" s="112">
        <f t="shared" si="32"/>
        <v>25690.117655741153</v>
      </c>
    </row>
    <row r="49" spans="1:34">
      <c r="A49" s="37" t="s">
        <v>108</v>
      </c>
      <c r="B49" s="2" t="s">
        <v>109</v>
      </c>
      <c r="C49" s="2" t="s">
        <v>110</v>
      </c>
      <c r="D49" s="217">
        <v>12554.695812267395</v>
      </c>
      <c r="E49" s="159">
        <v>16814.02</v>
      </c>
      <c r="F49" s="259">
        <v>15425.695191341647</v>
      </c>
      <c r="G49" s="128">
        <f t="shared" si="21"/>
        <v>-8.2569475274702486E-2</v>
      </c>
      <c r="H49" s="5">
        <f t="shared" si="33"/>
        <v>0</v>
      </c>
      <c r="I49" s="5">
        <f t="shared" si="33"/>
        <v>251.09391624534791</v>
      </c>
      <c r="J49" s="5">
        <f t="shared" si="33"/>
        <v>0</v>
      </c>
      <c r="K49" s="5">
        <f t="shared" si="33"/>
        <v>0</v>
      </c>
      <c r="L49" s="5">
        <f t="shared" si="33"/>
        <v>0</v>
      </c>
      <c r="M49" s="106">
        <f t="shared" si="13"/>
        <v>5.9750832749932052E-3</v>
      </c>
      <c r="N49" s="29">
        <f t="shared" si="22"/>
        <v>251.09391624534794</v>
      </c>
      <c r="O49" s="64"/>
      <c r="P49" s="5" t="str">
        <f t="shared" si="23"/>
        <v/>
      </c>
      <c r="Q49" s="133"/>
      <c r="R49" s="78">
        <f t="shared" si="24"/>
        <v>0</v>
      </c>
      <c r="S49" s="57" t="str">
        <f t="shared" si="25"/>
        <v/>
      </c>
      <c r="T49" s="29">
        <f t="shared" si="26"/>
        <v>0</v>
      </c>
      <c r="U49" s="47">
        <v>1266.56537</v>
      </c>
      <c r="V49" s="28">
        <v>116.63751000000001</v>
      </c>
      <c r="W49" s="60">
        <f t="shared" si="27"/>
        <v>9.2089609239829451E-2</v>
      </c>
      <c r="X49" s="61">
        <f t="shared" si="28"/>
        <v>253.31307400000003</v>
      </c>
      <c r="Y49" s="29">
        <f t="shared" si="14"/>
        <v>253.31307400000003</v>
      </c>
      <c r="Z49" s="132">
        <f t="shared" si="29"/>
        <v>12805.789728512744</v>
      </c>
      <c r="AA49" s="260">
        <v>0</v>
      </c>
      <c r="AB49" s="260">
        <f t="shared" si="15"/>
        <v>253.31307400000003</v>
      </c>
      <c r="AC49" s="261">
        <f t="shared" si="16"/>
        <v>13059.102802512743</v>
      </c>
      <c r="AD49" s="304">
        <v>0</v>
      </c>
      <c r="AE49" s="262">
        <f t="shared" si="30"/>
        <v>12554.695812267395</v>
      </c>
      <c r="AF49" s="263">
        <f t="shared" si="17"/>
        <v>12554.695812267395</v>
      </c>
      <c r="AG49" s="216">
        <f t="shared" si="31"/>
        <v>0</v>
      </c>
      <c r="AH49" s="112">
        <f t="shared" si="32"/>
        <v>13059.102802512743</v>
      </c>
    </row>
    <row r="50" spans="1:34">
      <c r="A50" s="37" t="s">
        <v>108</v>
      </c>
      <c r="B50" s="2" t="s">
        <v>111</v>
      </c>
      <c r="C50" s="2" t="s">
        <v>112</v>
      </c>
      <c r="D50" s="217">
        <v>768.12855072499167</v>
      </c>
      <c r="E50" s="159">
        <v>1104.43</v>
      </c>
      <c r="F50" s="259">
        <v>825.25070549931991</v>
      </c>
      <c r="G50" s="128">
        <f t="shared" si="21"/>
        <v>-0.25278133924348323</v>
      </c>
      <c r="H50" s="5">
        <f t="shared" si="33"/>
        <v>0</v>
      </c>
      <c r="I50" s="5">
        <f t="shared" si="33"/>
        <v>0</v>
      </c>
      <c r="J50" s="5">
        <f t="shared" si="33"/>
        <v>0</v>
      </c>
      <c r="K50" s="5">
        <f t="shared" si="33"/>
        <v>30.725142028999667</v>
      </c>
      <c r="L50" s="5">
        <f t="shared" si="33"/>
        <v>0</v>
      </c>
      <c r="M50" s="106">
        <f t="shared" si="13"/>
        <v>7.3114189704175288E-4</v>
      </c>
      <c r="N50" s="29">
        <f t="shared" si="22"/>
        <v>30.725142028999667</v>
      </c>
      <c r="O50" s="64"/>
      <c r="P50" s="5" t="str">
        <f t="shared" si="23"/>
        <v/>
      </c>
      <c r="Q50" s="133"/>
      <c r="R50" s="78">
        <f t="shared" si="24"/>
        <v>0</v>
      </c>
      <c r="S50" s="57" t="str">
        <f t="shared" si="25"/>
        <v/>
      </c>
      <c r="T50" s="29">
        <f t="shared" si="26"/>
        <v>0</v>
      </c>
      <c r="U50" s="47">
        <v>1.9132499999999999</v>
      </c>
      <c r="V50" s="28">
        <v>0</v>
      </c>
      <c r="W50" s="60">
        <f t="shared" si="27"/>
        <v>0</v>
      </c>
      <c r="X50" s="61">
        <f t="shared" si="28"/>
        <v>0.38264999999999999</v>
      </c>
      <c r="Y50" s="29">
        <f t="shared" si="14"/>
        <v>0</v>
      </c>
      <c r="Z50" s="132">
        <f t="shared" si="29"/>
        <v>798.85369275399137</v>
      </c>
      <c r="AA50" s="260">
        <v>0</v>
      </c>
      <c r="AB50" s="260">
        <f t="shared" si="15"/>
        <v>0</v>
      </c>
      <c r="AC50" s="261">
        <f t="shared" si="16"/>
        <v>798.85369275399137</v>
      </c>
      <c r="AD50" s="304">
        <v>0</v>
      </c>
      <c r="AE50" s="262">
        <f t="shared" si="30"/>
        <v>768.12855072499167</v>
      </c>
      <c r="AF50" s="263">
        <f t="shared" si="17"/>
        <v>768.12855072499167</v>
      </c>
      <c r="AG50" s="216">
        <f t="shared" si="31"/>
        <v>0</v>
      </c>
      <c r="AH50" s="112">
        <f t="shared" si="32"/>
        <v>798.85369275399137</v>
      </c>
    </row>
    <row r="51" spans="1:34">
      <c r="A51" s="37" t="s">
        <v>108</v>
      </c>
      <c r="B51" s="2" t="s">
        <v>113</v>
      </c>
      <c r="C51" s="2" t="s">
        <v>114</v>
      </c>
      <c r="D51" s="217">
        <v>2877.4252566125529</v>
      </c>
      <c r="E51" s="159">
        <v>4663.99</v>
      </c>
      <c r="F51" s="259">
        <v>3543.5968873048737</v>
      </c>
      <c r="G51" s="128">
        <f t="shared" si="21"/>
        <v>-0.24022202292353245</v>
      </c>
      <c r="H51" s="5">
        <f t="shared" si="33"/>
        <v>0</v>
      </c>
      <c r="I51" s="5">
        <f t="shared" si="33"/>
        <v>0</v>
      </c>
      <c r="J51" s="5">
        <f t="shared" si="33"/>
        <v>0</v>
      </c>
      <c r="K51" s="5">
        <f t="shared" si="33"/>
        <v>115.09701026450212</v>
      </c>
      <c r="L51" s="5">
        <f t="shared" si="33"/>
        <v>0</v>
      </c>
      <c r="M51" s="106">
        <f t="shared" si="13"/>
        <v>2.7388724956648141E-3</v>
      </c>
      <c r="N51" s="29">
        <f t="shared" si="22"/>
        <v>115.09701026450212</v>
      </c>
      <c r="O51" s="64"/>
      <c r="P51" s="5" t="str">
        <f t="shared" si="23"/>
        <v/>
      </c>
      <c r="Q51" s="133"/>
      <c r="R51" s="78">
        <f t="shared" si="24"/>
        <v>0</v>
      </c>
      <c r="S51" s="57" t="str">
        <f t="shared" si="25"/>
        <v/>
      </c>
      <c r="T51" s="29">
        <f t="shared" si="26"/>
        <v>0</v>
      </c>
      <c r="U51" s="47">
        <v>231.36017000000001</v>
      </c>
      <c r="V51" s="28">
        <v>0</v>
      </c>
      <c r="W51" s="60">
        <f t="shared" si="27"/>
        <v>0</v>
      </c>
      <c r="X51" s="61">
        <f t="shared" si="28"/>
        <v>46.272034000000005</v>
      </c>
      <c r="Y51" s="29">
        <f t="shared" si="14"/>
        <v>46.272034000000005</v>
      </c>
      <c r="Z51" s="132">
        <f t="shared" si="29"/>
        <v>2992.5222668770548</v>
      </c>
      <c r="AA51" s="260">
        <v>0</v>
      </c>
      <c r="AB51" s="260">
        <f t="shared" si="15"/>
        <v>46.272034000000005</v>
      </c>
      <c r="AC51" s="261">
        <f t="shared" si="16"/>
        <v>3038.7943008770549</v>
      </c>
      <c r="AD51" s="304">
        <v>0</v>
      </c>
      <c r="AE51" s="262">
        <f t="shared" si="30"/>
        <v>2877.4252566125529</v>
      </c>
      <c r="AF51" s="263">
        <f t="shared" si="17"/>
        <v>2877.4252566125529</v>
      </c>
      <c r="AG51" s="216">
        <f t="shared" si="31"/>
        <v>0</v>
      </c>
      <c r="AH51" s="112">
        <f t="shared" si="32"/>
        <v>3038.7943008770549</v>
      </c>
    </row>
    <row r="52" spans="1:34">
      <c r="A52" s="37" t="s">
        <v>108</v>
      </c>
      <c r="B52" s="2" t="s">
        <v>115</v>
      </c>
      <c r="C52" s="2" t="s">
        <v>116</v>
      </c>
      <c r="D52" s="217">
        <v>24230.133849192262</v>
      </c>
      <c r="E52" s="159">
        <v>28034.880000000001</v>
      </c>
      <c r="F52" s="259">
        <v>26950.833569504601</v>
      </c>
      <c r="G52" s="128">
        <f t="shared" si="21"/>
        <v>-3.8667774946616551E-2</v>
      </c>
      <c r="H52" s="5">
        <f t="shared" si="33"/>
        <v>242.30133849192262</v>
      </c>
      <c r="I52" s="5">
        <f t="shared" si="33"/>
        <v>0</v>
      </c>
      <c r="J52" s="5">
        <f t="shared" si="33"/>
        <v>0</v>
      </c>
      <c r="K52" s="5">
        <f t="shared" si="33"/>
        <v>0</v>
      </c>
      <c r="L52" s="5">
        <f t="shared" si="33"/>
        <v>0</v>
      </c>
      <c r="M52" s="106">
        <f t="shared" si="13"/>
        <v>5.7658532583358731E-3</v>
      </c>
      <c r="N52" s="29">
        <f t="shared" si="22"/>
        <v>242.30133849192262</v>
      </c>
      <c r="O52" s="64" t="s">
        <v>918</v>
      </c>
      <c r="P52" s="5">
        <f t="shared" si="23"/>
        <v>24230.133849192262</v>
      </c>
      <c r="Q52" s="133">
        <v>1.1207051879701124</v>
      </c>
      <c r="R52" s="78">
        <f t="shared" si="24"/>
        <v>24230.133849192262</v>
      </c>
      <c r="S52" s="57">
        <f t="shared" si="25"/>
        <v>1.9862024602766492E-2</v>
      </c>
      <c r="T52" s="29">
        <f t="shared" si="26"/>
        <v>734.89491030236024</v>
      </c>
      <c r="U52" s="47">
        <v>2228.3654900000001</v>
      </c>
      <c r="V52" s="28">
        <v>1189.6024199999999</v>
      </c>
      <c r="W52" s="60">
        <f t="shared" si="27"/>
        <v>0.53384528944576315</v>
      </c>
      <c r="X52" s="61">
        <f t="shared" si="28"/>
        <v>445.67309800000004</v>
      </c>
      <c r="Y52" s="29">
        <f t="shared" si="14"/>
        <v>445.67309800000004</v>
      </c>
      <c r="Z52" s="132">
        <f t="shared" si="29"/>
        <v>25207.330097986542</v>
      </c>
      <c r="AA52" s="260">
        <v>0</v>
      </c>
      <c r="AB52" s="260">
        <f t="shared" si="15"/>
        <v>445.67309800000004</v>
      </c>
      <c r="AC52" s="261">
        <f t="shared" si="16"/>
        <v>25653.003195986541</v>
      </c>
      <c r="AD52" s="304">
        <v>1775.3333333333333</v>
      </c>
      <c r="AE52" s="262">
        <f t="shared" si="30"/>
        <v>26005.467182525594</v>
      </c>
      <c r="AF52" s="263">
        <f t="shared" si="17"/>
        <v>26005.467182525594</v>
      </c>
      <c r="AG52" s="216">
        <f t="shared" si="31"/>
        <v>-352.46398653905271</v>
      </c>
      <c r="AH52" s="112">
        <f t="shared" si="32"/>
        <v>26005.467182525594</v>
      </c>
    </row>
    <row r="53" spans="1:34">
      <c r="A53" s="37" t="s">
        <v>108</v>
      </c>
      <c r="B53" s="2" t="s">
        <v>117</v>
      </c>
      <c r="C53" s="2" t="s">
        <v>118</v>
      </c>
      <c r="D53" s="217">
        <v>827.99540553472707</v>
      </c>
      <c r="E53" s="159">
        <v>1537.38</v>
      </c>
      <c r="F53" s="259">
        <v>1072.2448983545269</v>
      </c>
      <c r="G53" s="128">
        <f t="shared" si="21"/>
        <v>-0.30255050907743908</v>
      </c>
      <c r="H53" s="5">
        <f t="shared" si="33"/>
        <v>0</v>
      </c>
      <c r="I53" s="5">
        <f t="shared" si="33"/>
        <v>0</v>
      </c>
      <c r="J53" s="5">
        <f t="shared" si="33"/>
        <v>0</v>
      </c>
      <c r="K53" s="5">
        <f t="shared" si="33"/>
        <v>0</v>
      </c>
      <c r="L53" s="5">
        <f t="shared" si="33"/>
        <v>41.399770276736355</v>
      </c>
      <c r="M53" s="106">
        <f t="shared" si="13"/>
        <v>9.8515758035085891E-4</v>
      </c>
      <c r="N53" s="29">
        <f t="shared" si="22"/>
        <v>41.399770276736348</v>
      </c>
      <c r="O53" s="64"/>
      <c r="P53" s="5" t="str">
        <f t="shared" si="23"/>
        <v/>
      </c>
      <c r="Q53" s="133"/>
      <c r="R53" s="78">
        <f t="shared" si="24"/>
        <v>0</v>
      </c>
      <c r="S53" s="57" t="str">
        <f t="shared" si="25"/>
        <v/>
      </c>
      <c r="T53" s="29">
        <f t="shared" si="26"/>
        <v>0</v>
      </c>
      <c r="U53" s="47">
        <v>0.76529999999999998</v>
      </c>
      <c r="V53" s="28">
        <v>0</v>
      </c>
      <c r="W53" s="60">
        <f t="shared" si="27"/>
        <v>0</v>
      </c>
      <c r="X53" s="61">
        <f t="shared" si="28"/>
        <v>0.15306</v>
      </c>
      <c r="Y53" s="29">
        <f t="shared" si="14"/>
        <v>0</v>
      </c>
      <c r="Z53" s="132">
        <f t="shared" si="29"/>
        <v>869.39517581146345</v>
      </c>
      <c r="AA53" s="260">
        <v>0</v>
      </c>
      <c r="AB53" s="260">
        <f t="shared" si="15"/>
        <v>0</v>
      </c>
      <c r="AC53" s="261">
        <f t="shared" si="16"/>
        <v>869.39517581146345</v>
      </c>
      <c r="AD53" s="304">
        <v>0</v>
      </c>
      <c r="AE53" s="262">
        <f t="shared" si="30"/>
        <v>827.99540553472707</v>
      </c>
      <c r="AF53" s="263">
        <f t="shared" si="17"/>
        <v>827.99540553472707</v>
      </c>
      <c r="AG53" s="216">
        <f t="shared" si="31"/>
        <v>0</v>
      </c>
      <c r="AH53" s="112">
        <f t="shared" si="32"/>
        <v>869.39517581146345</v>
      </c>
    </row>
    <row r="54" spans="1:34">
      <c r="A54" s="37" t="s">
        <v>108</v>
      </c>
      <c r="B54" s="2" t="s">
        <v>119</v>
      </c>
      <c r="C54" s="2" t="s">
        <v>120</v>
      </c>
      <c r="D54" s="217">
        <v>0</v>
      </c>
      <c r="E54" s="159">
        <v>0</v>
      </c>
      <c r="F54" s="259">
        <v>0</v>
      </c>
      <c r="G54" s="128">
        <f t="shared" si="21"/>
        <v>0</v>
      </c>
      <c r="H54" s="5">
        <f t="shared" ref="H54:L63" si="34">+IF(AND($G54&lt;=H$1,$G54&gt;I$1),H$2,0)*$D54</f>
        <v>0</v>
      </c>
      <c r="I54" s="5">
        <f t="shared" si="34"/>
        <v>0</v>
      </c>
      <c r="J54" s="5">
        <f t="shared" si="34"/>
        <v>0</v>
      </c>
      <c r="K54" s="5">
        <f t="shared" si="34"/>
        <v>0</v>
      </c>
      <c r="L54" s="5">
        <f t="shared" si="34"/>
        <v>0</v>
      </c>
      <c r="M54" s="106">
        <f t="shared" si="13"/>
        <v>0</v>
      </c>
      <c r="N54" s="29">
        <f t="shared" si="22"/>
        <v>0</v>
      </c>
      <c r="O54" s="64"/>
      <c r="P54" s="5" t="str">
        <f t="shared" si="23"/>
        <v/>
      </c>
      <c r="Q54" s="133"/>
      <c r="R54" s="78">
        <f t="shared" si="24"/>
        <v>0</v>
      </c>
      <c r="S54" s="57" t="str">
        <f t="shared" si="25"/>
        <v/>
      </c>
      <c r="T54" s="29">
        <f t="shared" si="26"/>
        <v>0</v>
      </c>
      <c r="U54" s="47">
        <v>5.34375</v>
      </c>
      <c r="V54" s="28">
        <v>0</v>
      </c>
      <c r="W54" s="60">
        <f t="shared" si="27"/>
        <v>0</v>
      </c>
      <c r="X54" s="61">
        <f t="shared" si="28"/>
        <v>1.0687500000000001</v>
      </c>
      <c r="Y54" s="29">
        <f t="shared" si="14"/>
        <v>0</v>
      </c>
      <c r="Z54" s="132">
        <f t="shared" si="29"/>
        <v>0</v>
      </c>
      <c r="AA54" s="260">
        <v>381.17351799690869</v>
      </c>
      <c r="AB54" s="260">
        <f t="shared" si="15"/>
        <v>0</v>
      </c>
      <c r="AC54" s="261">
        <f t="shared" si="16"/>
        <v>381.17351799690869</v>
      </c>
      <c r="AD54" s="304">
        <v>0</v>
      </c>
      <c r="AE54" s="262">
        <f t="shared" si="30"/>
        <v>0</v>
      </c>
      <c r="AF54" s="263">
        <f t="shared" si="17"/>
        <v>381.17351799690869</v>
      </c>
      <c r="AG54" s="216">
        <f t="shared" si="31"/>
        <v>0</v>
      </c>
      <c r="AH54" s="112">
        <f t="shared" si="32"/>
        <v>381.17351799690869</v>
      </c>
    </row>
    <row r="55" spans="1:34">
      <c r="A55" s="37" t="s">
        <v>121</v>
      </c>
      <c r="B55" s="2" t="s">
        <v>122</v>
      </c>
      <c r="C55" s="2" t="s">
        <v>123</v>
      </c>
      <c r="D55" s="217">
        <v>8050.9185360154988</v>
      </c>
      <c r="E55" s="159">
        <v>12679.78</v>
      </c>
      <c r="F55" s="259">
        <v>9889.2053049730257</v>
      </c>
      <c r="G55" s="128">
        <f t="shared" si="21"/>
        <v>-0.22008068712761375</v>
      </c>
      <c r="H55" s="5">
        <f t="shared" si="34"/>
        <v>0</v>
      </c>
      <c r="I55" s="5">
        <f t="shared" si="34"/>
        <v>0</v>
      </c>
      <c r="J55" s="5">
        <f t="shared" si="34"/>
        <v>0</v>
      </c>
      <c r="K55" s="5">
        <f t="shared" si="34"/>
        <v>322.03674144061995</v>
      </c>
      <c r="L55" s="5">
        <f t="shared" si="34"/>
        <v>0</v>
      </c>
      <c r="M55" s="106">
        <f t="shared" si="13"/>
        <v>7.6632535606119432E-3</v>
      </c>
      <c r="N55" s="29">
        <f t="shared" si="22"/>
        <v>322.03674144061995</v>
      </c>
      <c r="O55" s="64"/>
      <c r="P55" s="5" t="str">
        <f t="shared" si="23"/>
        <v/>
      </c>
      <c r="Q55" s="133"/>
      <c r="R55" s="78">
        <f t="shared" si="24"/>
        <v>0</v>
      </c>
      <c r="S55" s="57" t="str">
        <f t="shared" si="25"/>
        <v/>
      </c>
      <c r="T55" s="29">
        <f t="shared" si="26"/>
        <v>0</v>
      </c>
      <c r="U55" s="47">
        <v>117.68152000000003</v>
      </c>
      <c r="V55" s="28">
        <v>0</v>
      </c>
      <c r="W55" s="60">
        <f t="shared" si="27"/>
        <v>0</v>
      </c>
      <c r="X55" s="61">
        <f t="shared" si="28"/>
        <v>23.536304000000008</v>
      </c>
      <c r="Y55" s="29">
        <f t="shared" si="14"/>
        <v>23.536304000000008</v>
      </c>
      <c r="Z55" s="132">
        <f t="shared" si="29"/>
        <v>8372.955277456118</v>
      </c>
      <c r="AA55" s="260">
        <v>481.49771153370705</v>
      </c>
      <c r="AB55" s="260">
        <f t="shared" si="15"/>
        <v>23.536304000000008</v>
      </c>
      <c r="AC55" s="261">
        <f t="shared" si="16"/>
        <v>8877.9892929898251</v>
      </c>
      <c r="AD55" s="304">
        <v>0</v>
      </c>
      <c r="AE55" s="262">
        <f t="shared" si="30"/>
        <v>8050.9185360154988</v>
      </c>
      <c r="AF55" s="263">
        <f t="shared" si="17"/>
        <v>8532.4162475492067</v>
      </c>
      <c r="AG55" s="216">
        <f t="shared" si="31"/>
        <v>0</v>
      </c>
      <c r="AH55" s="112">
        <f t="shared" si="32"/>
        <v>8877.9892929898251</v>
      </c>
    </row>
    <row r="56" spans="1:34">
      <c r="A56" s="37" t="s">
        <v>121</v>
      </c>
      <c r="B56" s="2" t="s">
        <v>124</v>
      </c>
      <c r="C56" s="2" t="s">
        <v>125</v>
      </c>
      <c r="D56" s="217">
        <v>16717.516510641282</v>
      </c>
      <c r="E56" s="159">
        <v>20743.7</v>
      </c>
      <c r="F56" s="259">
        <v>19294.297928156269</v>
      </c>
      <c r="G56" s="128">
        <f t="shared" si="21"/>
        <v>-6.9871916381539001E-2</v>
      </c>
      <c r="H56" s="5">
        <f t="shared" si="34"/>
        <v>0</v>
      </c>
      <c r="I56" s="5">
        <f t="shared" si="34"/>
        <v>334.35033021282567</v>
      </c>
      <c r="J56" s="5">
        <f t="shared" si="34"/>
        <v>0</v>
      </c>
      <c r="K56" s="5">
        <f t="shared" si="34"/>
        <v>0</v>
      </c>
      <c r="L56" s="5">
        <f t="shared" si="34"/>
        <v>0</v>
      </c>
      <c r="M56" s="106">
        <f t="shared" si="13"/>
        <v>7.956270290878158E-3</v>
      </c>
      <c r="N56" s="29">
        <f t="shared" si="22"/>
        <v>334.35033021282572</v>
      </c>
      <c r="O56" s="64" t="s">
        <v>918</v>
      </c>
      <c r="P56" s="5">
        <f t="shared" si="23"/>
        <v>16717.516510641282</v>
      </c>
      <c r="Q56" s="133">
        <v>1.1286109924276211</v>
      </c>
      <c r="R56" s="78">
        <f t="shared" si="24"/>
        <v>16717.516510641282</v>
      </c>
      <c r="S56" s="57">
        <f t="shared" si="25"/>
        <v>1.3703751134770608E-2</v>
      </c>
      <c r="T56" s="29">
        <f t="shared" si="26"/>
        <v>507.03879198651248</v>
      </c>
      <c r="U56" s="47">
        <v>965.17579999999998</v>
      </c>
      <c r="V56" s="28">
        <v>163.47806</v>
      </c>
      <c r="W56" s="60">
        <f t="shared" si="27"/>
        <v>0.16937645970816922</v>
      </c>
      <c r="X56" s="61">
        <f t="shared" si="28"/>
        <v>193.03516000000002</v>
      </c>
      <c r="Y56" s="29">
        <f t="shared" si="14"/>
        <v>193.03516000000002</v>
      </c>
      <c r="Z56" s="132">
        <f t="shared" si="29"/>
        <v>17558.905632840622</v>
      </c>
      <c r="AA56" s="260">
        <v>0</v>
      </c>
      <c r="AB56" s="260">
        <f t="shared" si="15"/>
        <v>193.03516000000002</v>
      </c>
      <c r="AC56" s="261">
        <f t="shared" si="16"/>
        <v>17751.940792840622</v>
      </c>
      <c r="AD56" s="304">
        <v>359</v>
      </c>
      <c r="AE56" s="262">
        <f t="shared" si="30"/>
        <v>17076.516510641282</v>
      </c>
      <c r="AF56" s="263">
        <f t="shared" si="17"/>
        <v>17076.516510641282</v>
      </c>
      <c r="AG56" s="216">
        <f t="shared" si="31"/>
        <v>0</v>
      </c>
      <c r="AH56" s="112">
        <f t="shared" si="32"/>
        <v>17751.940792840622</v>
      </c>
    </row>
    <row r="57" spans="1:34">
      <c r="A57" s="37" t="s">
        <v>121</v>
      </c>
      <c r="B57" s="2" t="s">
        <v>126</v>
      </c>
      <c r="C57" s="2" t="s">
        <v>127</v>
      </c>
      <c r="D57" s="217">
        <v>574.64827755420981</v>
      </c>
      <c r="E57" s="159">
        <v>4325.2299999999996</v>
      </c>
      <c r="F57" s="259">
        <v>1065.780499512899</v>
      </c>
      <c r="G57" s="128">
        <f t="shared" si="21"/>
        <v>-0.75358986700987018</v>
      </c>
      <c r="H57" s="5">
        <f t="shared" si="34"/>
        <v>0</v>
      </c>
      <c r="I57" s="5">
        <f t="shared" si="34"/>
        <v>0</v>
      </c>
      <c r="J57" s="5">
        <f t="shared" si="34"/>
        <v>0</v>
      </c>
      <c r="K57" s="5">
        <f t="shared" si="34"/>
        <v>0</v>
      </c>
      <c r="L57" s="5">
        <f t="shared" si="34"/>
        <v>28.732413877710492</v>
      </c>
      <c r="M57" s="106">
        <f t="shared" si="13"/>
        <v>6.837225217481603E-4</v>
      </c>
      <c r="N57" s="29">
        <f t="shared" si="22"/>
        <v>28.732413877710496</v>
      </c>
      <c r="O57" s="64"/>
      <c r="P57" s="5" t="str">
        <f t="shared" si="23"/>
        <v/>
      </c>
      <c r="Q57" s="133"/>
      <c r="R57" s="78">
        <f t="shared" si="24"/>
        <v>0</v>
      </c>
      <c r="S57" s="57" t="str">
        <f t="shared" si="25"/>
        <v/>
      </c>
      <c r="T57" s="29">
        <f t="shared" si="26"/>
        <v>0</v>
      </c>
      <c r="U57" s="47">
        <v>0</v>
      </c>
      <c r="V57" s="28">
        <v>0</v>
      </c>
      <c r="W57" s="60">
        <f t="shared" si="27"/>
        <v>0</v>
      </c>
      <c r="X57" s="61">
        <f t="shared" si="28"/>
        <v>0</v>
      </c>
      <c r="Y57" s="29">
        <f t="shared" si="14"/>
        <v>0</v>
      </c>
      <c r="Z57" s="132">
        <f t="shared" si="29"/>
        <v>603.38069143192035</v>
      </c>
      <c r="AA57" s="260">
        <v>378.33990666093104</v>
      </c>
      <c r="AB57" s="260">
        <f t="shared" si="15"/>
        <v>0</v>
      </c>
      <c r="AC57" s="261">
        <f t="shared" si="16"/>
        <v>981.72059809285133</v>
      </c>
      <c r="AD57" s="304">
        <v>0</v>
      </c>
      <c r="AE57" s="262">
        <f t="shared" si="30"/>
        <v>574.64827755420981</v>
      </c>
      <c r="AF57" s="263">
        <f t="shared" si="17"/>
        <v>952.98818421514079</v>
      </c>
      <c r="AG57" s="216">
        <f t="shared" si="31"/>
        <v>0</v>
      </c>
      <c r="AH57" s="112">
        <f t="shared" si="32"/>
        <v>981.72059809285133</v>
      </c>
    </row>
    <row r="58" spans="1:34">
      <c r="A58" s="37" t="s">
        <v>128</v>
      </c>
      <c r="B58" s="2" t="s">
        <v>129</v>
      </c>
      <c r="C58" s="2" t="s">
        <v>130</v>
      </c>
      <c r="D58" s="217">
        <v>0</v>
      </c>
      <c r="E58" s="159">
        <v>0</v>
      </c>
      <c r="F58" s="259">
        <v>0</v>
      </c>
      <c r="G58" s="128">
        <f t="shared" si="21"/>
        <v>0</v>
      </c>
      <c r="H58" s="5">
        <f t="shared" si="34"/>
        <v>0</v>
      </c>
      <c r="I58" s="5">
        <f t="shared" si="34"/>
        <v>0</v>
      </c>
      <c r="J58" s="5">
        <f t="shared" si="34"/>
        <v>0</v>
      </c>
      <c r="K58" s="5">
        <f t="shared" si="34"/>
        <v>0</v>
      </c>
      <c r="L58" s="5">
        <f t="shared" si="34"/>
        <v>0</v>
      </c>
      <c r="M58" s="106">
        <f t="shared" si="13"/>
        <v>0</v>
      </c>
      <c r="N58" s="29">
        <f t="shared" si="22"/>
        <v>0</v>
      </c>
      <c r="O58" s="64"/>
      <c r="P58" s="5" t="str">
        <f t="shared" si="23"/>
        <v/>
      </c>
      <c r="Q58" s="133"/>
      <c r="R58" s="78">
        <f t="shared" si="24"/>
        <v>0</v>
      </c>
      <c r="S58" s="57" t="str">
        <f t="shared" si="25"/>
        <v/>
      </c>
      <c r="T58" s="29">
        <f t="shared" si="26"/>
        <v>0</v>
      </c>
      <c r="U58" s="47">
        <v>1.7501500000000192</v>
      </c>
      <c r="V58" s="28">
        <v>0</v>
      </c>
      <c r="W58" s="60">
        <f t="shared" si="27"/>
        <v>0</v>
      </c>
      <c r="X58" s="61">
        <f t="shared" si="28"/>
        <v>0.35003000000000384</v>
      </c>
      <c r="Y58" s="29">
        <f t="shared" si="14"/>
        <v>0</v>
      </c>
      <c r="Z58" s="132">
        <f t="shared" si="29"/>
        <v>0</v>
      </c>
      <c r="AA58" s="260">
        <v>342.97252863498534</v>
      </c>
      <c r="AB58" s="260">
        <f t="shared" si="15"/>
        <v>0</v>
      </c>
      <c r="AC58" s="261">
        <f t="shared" si="16"/>
        <v>342.97252863498534</v>
      </c>
      <c r="AD58" s="304">
        <v>0</v>
      </c>
      <c r="AE58" s="262">
        <f t="shared" si="30"/>
        <v>0</v>
      </c>
      <c r="AF58" s="263">
        <f t="shared" si="17"/>
        <v>342.97252863498534</v>
      </c>
      <c r="AG58" s="216">
        <f t="shared" si="31"/>
        <v>0</v>
      </c>
      <c r="AH58" s="112">
        <f t="shared" si="32"/>
        <v>342.97252863498534</v>
      </c>
    </row>
    <row r="59" spans="1:34">
      <c r="A59" s="37" t="s">
        <v>128</v>
      </c>
      <c r="B59" s="2" t="s">
        <v>131</v>
      </c>
      <c r="C59" s="2" t="s">
        <v>132</v>
      </c>
      <c r="D59" s="217">
        <v>23269.299023077623</v>
      </c>
      <c r="E59" s="159">
        <v>23696.94</v>
      </c>
      <c r="F59" s="259">
        <v>28745.190932325091</v>
      </c>
      <c r="G59" s="128">
        <f t="shared" si="21"/>
        <v>0.21303387409197527</v>
      </c>
      <c r="H59" s="5">
        <f t="shared" si="34"/>
        <v>0</v>
      </c>
      <c r="I59" s="5">
        <f t="shared" si="34"/>
        <v>0</v>
      </c>
      <c r="J59" s="5">
        <f t="shared" si="34"/>
        <v>0</v>
      </c>
      <c r="K59" s="5">
        <f t="shared" si="34"/>
        <v>0</v>
      </c>
      <c r="L59" s="5">
        <f t="shared" si="34"/>
        <v>0</v>
      </c>
      <c r="M59" s="106">
        <f t="shared" si="13"/>
        <v>0</v>
      </c>
      <c r="N59" s="29">
        <f t="shared" si="22"/>
        <v>0</v>
      </c>
      <c r="O59" s="64" t="s">
        <v>918</v>
      </c>
      <c r="P59" s="5">
        <f t="shared" si="23"/>
        <v>23269.299023077623</v>
      </c>
      <c r="Q59" s="133">
        <v>1.1085501370031516</v>
      </c>
      <c r="R59" s="78">
        <f t="shared" si="24"/>
        <v>23269.299023077623</v>
      </c>
      <c r="S59" s="57">
        <f t="shared" si="25"/>
        <v>1.9074405142046096E-2</v>
      </c>
      <c r="T59" s="29">
        <f t="shared" si="26"/>
        <v>705.75299025570553</v>
      </c>
      <c r="U59" s="47">
        <v>1942.2557200000001</v>
      </c>
      <c r="V59" s="28">
        <v>592.26579000000004</v>
      </c>
      <c r="W59" s="60">
        <f t="shared" si="27"/>
        <v>0.30493708109661277</v>
      </c>
      <c r="X59" s="61">
        <f t="shared" si="28"/>
        <v>388.45114400000006</v>
      </c>
      <c r="Y59" s="29">
        <f t="shared" si="14"/>
        <v>388.45114400000006</v>
      </c>
      <c r="Z59" s="132">
        <f t="shared" si="29"/>
        <v>23975.05201333333</v>
      </c>
      <c r="AA59" s="260">
        <v>0</v>
      </c>
      <c r="AB59" s="260">
        <f t="shared" si="15"/>
        <v>388.45114400000006</v>
      </c>
      <c r="AC59" s="261">
        <f t="shared" si="16"/>
        <v>24363.503157333329</v>
      </c>
      <c r="AD59" s="304">
        <v>508</v>
      </c>
      <c r="AE59" s="262">
        <f t="shared" si="30"/>
        <v>23777.299023077623</v>
      </c>
      <c r="AF59" s="263">
        <f t="shared" si="17"/>
        <v>23777.299023077623</v>
      </c>
      <c r="AG59" s="216">
        <f t="shared" si="31"/>
        <v>0</v>
      </c>
      <c r="AH59" s="112">
        <f t="shared" si="32"/>
        <v>24363.503157333329</v>
      </c>
    </row>
    <row r="60" spans="1:34">
      <c r="A60" s="37" t="s">
        <v>128</v>
      </c>
      <c r="B60" s="2" t="s">
        <v>133</v>
      </c>
      <c r="C60" s="2" t="s">
        <v>134</v>
      </c>
      <c r="D60" s="217">
        <v>0</v>
      </c>
      <c r="E60" s="159">
        <v>0</v>
      </c>
      <c r="F60" s="259">
        <v>0</v>
      </c>
      <c r="G60" s="128">
        <f t="shared" si="21"/>
        <v>0</v>
      </c>
      <c r="H60" s="5">
        <f t="shared" si="34"/>
        <v>0</v>
      </c>
      <c r="I60" s="5">
        <f t="shared" si="34"/>
        <v>0</v>
      </c>
      <c r="J60" s="5">
        <f t="shared" si="34"/>
        <v>0</v>
      </c>
      <c r="K60" s="5">
        <f t="shared" si="34"/>
        <v>0</v>
      </c>
      <c r="L60" s="5">
        <f t="shared" si="34"/>
        <v>0</v>
      </c>
      <c r="M60" s="106">
        <f t="shared" si="13"/>
        <v>0</v>
      </c>
      <c r="N60" s="29">
        <f t="shared" si="22"/>
        <v>0</v>
      </c>
      <c r="O60" s="64"/>
      <c r="P60" s="5" t="str">
        <f t="shared" si="23"/>
        <v/>
      </c>
      <c r="Q60" s="133"/>
      <c r="R60" s="78">
        <f t="shared" si="24"/>
        <v>0</v>
      </c>
      <c r="S60" s="57" t="str">
        <f t="shared" si="25"/>
        <v/>
      </c>
      <c r="T60" s="29">
        <f t="shared" si="26"/>
        <v>0</v>
      </c>
      <c r="U60" s="47">
        <v>2.9089200000000801</v>
      </c>
      <c r="V60" s="28">
        <v>0</v>
      </c>
      <c r="W60" s="60">
        <f t="shared" si="27"/>
        <v>0</v>
      </c>
      <c r="X60" s="61">
        <f t="shared" si="28"/>
        <v>0.58178400000001607</v>
      </c>
      <c r="Y60" s="29">
        <f t="shared" si="14"/>
        <v>0</v>
      </c>
      <c r="Z60" s="132">
        <f t="shared" si="29"/>
        <v>0</v>
      </c>
      <c r="AA60" s="260">
        <v>1696.0877013143936</v>
      </c>
      <c r="AB60" s="260">
        <f t="shared" si="15"/>
        <v>0</v>
      </c>
      <c r="AC60" s="261">
        <f t="shared" si="16"/>
        <v>1696.0877013143936</v>
      </c>
      <c r="AD60" s="304">
        <v>0</v>
      </c>
      <c r="AE60" s="262">
        <f t="shared" si="30"/>
        <v>0</v>
      </c>
      <c r="AF60" s="263">
        <f t="shared" si="17"/>
        <v>1696.0877013143936</v>
      </c>
      <c r="AG60" s="216">
        <f t="shared" si="31"/>
        <v>0</v>
      </c>
      <c r="AH60" s="112">
        <f t="shared" si="32"/>
        <v>1696.0877013143936</v>
      </c>
    </row>
    <row r="61" spans="1:34">
      <c r="A61" s="37" t="s">
        <v>128</v>
      </c>
      <c r="B61" s="2" t="s">
        <v>135</v>
      </c>
      <c r="C61" s="2" t="s">
        <v>136</v>
      </c>
      <c r="D61" s="217">
        <v>7151.2499266316718</v>
      </c>
      <c r="E61" s="159">
        <v>7332.84</v>
      </c>
      <c r="F61" s="259">
        <v>8661.5858972071474</v>
      </c>
      <c r="G61" s="128">
        <f t="shared" si="21"/>
        <v>0.18120481248836029</v>
      </c>
      <c r="H61" s="5">
        <f t="shared" si="34"/>
        <v>0</v>
      </c>
      <c r="I61" s="5">
        <f t="shared" si="34"/>
        <v>0</v>
      </c>
      <c r="J61" s="5">
        <f t="shared" si="34"/>
        <v>0</v>
      </c>
      <c r="K61" s="5">
        <f t="shared" si="34"/>
        <v>0</v>
      </c>
      <c r="L61" s="5">
        <f t="shared" si="34"/>
        <v>0</v>
      </c>
      <c r="M61" s="106">
        <f t="shared" si="13"/>
        <v>0</v>
      </c>
      <c r="N61" s="29">
        <f t="shared" si="22"/>
        <v>0</v>
      </c>
      <c r="O61" s="64" t="s">
        <v>921</v>
      </c>
      <c r="P61" s="5">
        <f t="shared" si="23"/>
        <v>7151.2499266316718</v>
      </c>
      <c r="Q61" s="133">
        <v>1.1344178448845084</v>
      </c>
      <c r="R61" s="78">
        <f t="shared" si="24"/>
        <v>7151.2499266316718</v>
      </c>
      <c r="S61" s="57">
        <f t="shared" si="25"/>
        <v>5.8620518923805012E-3</v>
      </c>
      <c r="T61" s="29">
        <f t="shared" si="26"/>
        <v>216.89592001807856</v>
      </c>
      <c r="U61" s="47">
        <v>0</v>
      </c>
      <c r="V61" s="28">
        <v>0</v>
      </c>
      <c r="W61" s="60">
        <f t="shared" si="27"/>
        <v>0</v>
      </c>
      <c r="X61" s="61">
        <f t="shared" si="28"/>
        <v>0</v>
      </c>
      <c r="Y61" s="29">
        <f t="shared" si="14"/>
        <v>0</v>
      </c>
      <c r="Z61" s="132">
        <f t="shared" si="29"/>
        <v>7368.1458466497506</v>
      </c>
      <c r="AA61" s="260">
        <v>0</v>
      </c>
      <c r="AB61" s="260">
        <f t="shared" si="15"/>
        <v>0</v>
      </c>
      <c r="AC61" s="261">
        <f t="shared" si="16"/>
        <v>7368.1458466497506</v>
      </c>
      <c r="AD61" s="304">
        <v>600</v>
      </c>
      <c r="AE61" s="262">
        <f t="shared" si="30"/>
        <v>7751.2499266316718</v>
      </c>
      <c r="AF61" s="263">
        <f t="shared" si="17"/>
        <v>7751.2499266316718</v>
      </c>
      <c r="AG61" s="216">
        <f t="shared" si="31"/>
        <v>-383.10407998192113</v>
      </c>
      <c r="AH61" s="112">
        <f t="shared" si="32"/>
        <v>7751.2499266316718</v>
      </c>
    </row>
    <row r="62" spans="1:34">
      <c r="A62" s="37" t="s">
        <v>128</v>
      </c>
      <c r="B62" s="2" t="s">
        <v>137</v>
      </c>
      <c r="C62" s="2" t="s">
        <v>138</v>
      </c>
      <c r="D62" s="217">
        <v>0</v>
      </c>
      <c r="E62" s="159">
        <v>0</v>
      </c>
      <c r="F62" s="259">
        <v>0</v>
      </c>
      <c r="G62" s="128">
        <f t="shared" si="21"/>
        <v>0</v>
      </c>
      <c r="H62" s="5">
        <f t="shared" si="34"/>
        <v>0</v>
      </c>
      <c r="I62" s="5">
        <f t="shared" si="34"/>
        <v>0</v>
      </c>
      <c r="J62" s="5">
        <f t="shared" si="34"/>
        <v>0</v>
      </c>
      <c r="K62" s="5">
        <f t="shared" si="34"/>
        <v>0</v>
      </c>
      <c r="L62" s="5">
        <f t="shared" si="34"/>
        <v>0</v>
      </c>
      <c r="M62" s="106">
        <f t="shared" si="13"/>
        <v>0</v>
      </c>
      <c r="N62" s="29">
        <f t="shared" si="22"/>
        <v>0</v>
      </c>
      <c r="O62" s="64"/>
      <c r="P62" s="5" t="str">
        <f t="shared" si="23"/>
        <v/>
      </c>
      <c r="Q62" s="133"/>
      <c r="R62" s="78">
        <f t="shared" si="24"/>
        <v>0</v>
      </c>
      <c r="S62" s="57" t="str">
        <f t="shared" si="25"/>
        <v/>
      </c>
      <c r="T62" s="29">
        <f t="shared" si="26"/>
        <v>0</v>
      </c>
      <c r="U62" s="47">
        <v>0</v>
      </c>
      <c r="V62" s="28">
        <v>0</v>
      </c>
      <c r="W62" s="60">
        <f t="shared" si="27"/>
        <v>0</v>
      </c>
      <c r="X62" s="61">
        <f t="shared" si="28"/>
        <v>0</v>
      </c>
      <c r="Y62" s="29">
        <f t="shared" si="14"/>
        <v>0</v>
      </c>
      <c r="Z62" s="132">
        <f t="shared" si="29"/>
        <v>0</v>
      </c>
      <c r="AA62" s="260">
        <v>346.69217844176097</v>
      </c>
      <c r="AB62" s="260">
        <f t="shared" si="15"/>
        <v>0</v>
      </c>
      <c r="AC62" s="261">
        <f t="shared" si="16"/>
        <v>346.69217844176097</v>
      </c>
      <c r="AD62" s="304">
        <v>0</v>
      </c>
      <c r="AE62" s="262">
        <f t="shared" si="30"/>
        <v>0</v>
      </c>
      <c r="AF62" s="263">
        <f t="shared" si="17"/>
        <v>346.69217844176097</v>
      </c>
      <c r="AG62" s="216">
        <f t="shared" si="31"/>
        <v>0</v>
      </c>
      <c r="AH62" s="112">
        <f t="shared" si="32"/>
        <v>346.69217844176097</v>
      </c>
    </row>
    <row r="63" spans="1:34">
      <c r="A63" s="37" t="s">
        <v>128</v>
      </c>
      <c r="B63" s="2" t="s">
        <v>139</v>
      </c>
      <c r="C63" s="2" t="s">
        <v>140</v>
      </c>
      <c r="D63" s="217">
        <v>15563.713272042271</v>
      </c>
      <c r="E63" s="159">
        <v>18360.25</v>
      </c>
      <c r="F63" s="259">
        <v>18462.332746686061</v>
      </c>
      <c r="G63" s="128">
        <f t="shared" si="21"/>
        <v>5.5599867477873488E-3</v>
      </c>
      <c r="H63" s="5">
        <f t="shared" si="34"/>
        <v>0</v>
      </c>
      <c r="I63" s="5">
        <f t="shared" si="34"/>
        <v>0</v>
      </c>
      <c r="J63" s="5">
        <f t="shared" si="34"/>
        <v>0</v>
      </c>
      <c r="K63" s="5">
        <f t="shared" si="34"/>
        <v>0</v>
      </c>
      <c r="L63" s="5">
        <f t="shared" si="34"/>
        <v>0</v>
      </c>
      <c r="M63" s="106">
        <f t="shared" si="13"/>
        <v>0</v>
      </c>
      <c r="N63" s="29">
        <f t="shared" si="22"/>
        <v>0</v>
      </c>
      <c r="O63" s="64"/>
      <c r="P63" s="5" t="str">
        <f t="shared" si="23"/>
        <v/>
      </c>
      <c r="Q63" s="133"/>
      <c r="R63" s="78">
        <f t="shared" si="24"/>
        <v>0</v>
      </c>
      <c r="S63" s="57" t="str">
        <f t="shared" si="25"/>
        <v/>
      </c>
      <c r="T63" s="29">
        <f t="shared" si="26"/>
        <v>0</v>
      </c>
      <c r="U63" s="47">
        <v>622.03998000000001</v>
      </c>
      <c r="V63" s="28">
        <v>200.42631</v>
      </c>
      <c r="W63" s="60">
        <f t="shared" si="27"/>
        <v>0.32220808379551424</v>
      </c>
      <c r="X63" s="61">
        <f t="shared" si="28"/>
        <v>124.40799600000001</v>
      </c>
      <c r="Y63" s="29">
        <f t="shared" si="14"/>
        <v>124.40799600000001</v>
      </c>
      <c r="Z63" s="132">
        <f t="shared" si="29"/>
        <v>15563.713272042271</v>
      </c>
      <c r="AA63" s="260">
        <v>0</v>
      </c>
      <c r="AB63" s="260">
        <f t="shared" si="15"/>
        <v>124.40799600000001</v>
      </c>
      <c r="AC63" s="261">
        <f t="shared" si="16"/>
        <v>15688.12126804227</v>
      </c>
      <c r="AD63" s="304">
        <v>331</v>
      </c>
      <c r="AE63" s="262">
        <f t="shared" si="30"/>
        <v>15894.713272042271</v>
      </c>
      <c r="AF63" s="263">
        <f t="shared" si="17"/>
        <v>15894.713272042271</v>
      </c>
      <c r="AG63" s="216">
        <f t="shared" si="31"/>
        <v>-206.59200400000009</v>
      </c>
      <c r="AH63" s="112">
        <f t="shared" si="32"/>
        <v>15894.713272042271</v>
      </c>
    </row>
    <row r="64" spans="1:34">
      <c r="A64" s="37" t="s">
        <v>128</v>
      </c>
      <c r="B64" s="2" t="s">
        <v>141</v>
      </c>
      <c r="C64" s="2" t="s">
        <v>142</v>
      </c>
      <c r="D64" s="217">
        <v>642.08428948315043</v>
      </c>
      <c r="E64" s="159">
        <v>569.73</v>
      </c>
      <c r="F64" s="259">
        <v>622.98094036707198</v>
      </c>
      <c r="G64" s="128">
        <f t="shared" si="21"/>
        <v>9.3466976229217291E-2</v>
      </c>
      <c r="H64" s="5">
        <f t="shared" ref="H64:L73" si="35">+IF(AND($G64&lt;=H$1,$G64&gt;I$1),H$2,0)*$D64</f>
        <v>0</v>
      </c>
      <c r="I64" s="5">
        <f t="shared" si="35"/>
        <v>0</v>
      </c>
      <c r="J64" s="5">
        <f t="shared" si="35"/>
        <v>0</v>
      </c>
      <c r="K64" s="5">
        <f t="shared" si="35"/>
        <v>0</v>
      </c>
      <c r="L64" s="5">
        <f t="shared" si="35"/>
        <v>0</v>
      </c>
      <c r="M64" s="106">
        <f t="shared" si="13"/>
        <v>0</v>
      </c>
      <c r="N64" s="29">
        <f t="shared" si="22"/>
        <v>0</v>
      </c>
      <c r="O64" s="64"/>
      <c r="P64" s="5" t="str">
        <f t="shared" si="23"/>
        <v/>
      </c>
      <c r="Q64" s="133"/>
      <c r="R64" s="78">
        <f t="shared" si="24"/>
        <v>0</v>
      </c>
      <c r="S64" s="57" t="str">
        <f t="shared" si="25"/>
        <v/>
      </c>
      <c r="T64" s="29">
        <f t="shared" si="26"/>
        <v>0</v>
      </c>
      <c r="U64" s="47">
        <v>0</v>
      </c>
      <c r="V64" s="28">
        <v>0</v>
      </c>
      <c r="W64" s="60">
        <f t="shared" si="27"/>
        <v>0</v>
      </c>
      <c r="X64" s="61">
        <f t="shared" si="28"/>
        <v>0</v>
      </c>
      <c r="Y64" s="29">
        <f t="shared" si="14"/>
        <v>0</v>
      </c>
      <c r="Z64" s="132">
        <f t="shared" si="29"/>
        <v>642.08428948315043</v>
      </c>
      <c r="AA64" s="260">
        <v>0</v>
      </c>
      <c r="AB64" s="260">
        <f t="shared" si="15"/>
        <v>0</v>
      </c>
      <c r="AC64" s="261">
        <f t="shared" si="16"/>
        <v>642.08428948315043</v>
      </c>
      <c r="AD64" s="304">
        <v>0</v>
      </c>
      <c r="AE64" s="262">
        <f t="shared" si="30"/>
        <v>642.08428948315043</v>
      </c>
      <c r="AF64" s="263">
        <f t="shared" si="17"/>
        <v>642.08428948315043</v>
      </c>
      <c r="AG64" s="216">
        <f t="shared" si="31"/>
        <v>0</v>
      </c>
      <c r="AH64" s="112">
        <f t="shared" si="32"/>
        <v>642.08428948315043</v>
      </c>
    </row>
    <row r="65" spans="1:34">
      <c r="A65" s="37" t="s">
        <v>128</v>
      </c>
      <c r="B65" s="2" t="s">
        <v>143</v>
      </c>
      <c r="C65" s="2" t="s">
        <v>144</v>
      </c>
      <c r="D65" s="217">
        <v>0</v>
      </c>
      <c r="E65" s="159">
        <v>0</v>
      </c>
      <c r="F65" s="259">
        <v>0</v>
      </c>
      <c r="G65" s="128">
        <f t="shared" si="21"/>
        <v>0</v>
      </c>
      <c r="H65" s="5">
        <f t="shared" si="35"/>
        <v>0</v>
      </c>
      <c r="I65" s="5">
        <f t="shared" si="35"/>
        <v>0</v>
      </c>
      <c r="J65" s="5">
        <f t="shared" si="35"/>
        <v>0</v>
      </c>
      <c r="K65" s="5">
        <f t="shared" si="35"/>
        <v>0</v>
      </c>
      <c r="L65" s="5">
        <f t="shared" si="35"/>
        <v>0</v>
      </c>
      <c r="M65" s="106">
        <f t="shared" si="13"/>
        <v>0</v>
      </c>
      <c r="N65" s="29">
        <f t="shared" si="22"/>
        <v>0</v>
      </c>
      <c r="O65" s="64"/>
      <c r="P65" s="5" t="str">
        <f t="shared" si="23"/>
        <v/>
      </c>
      <c r="Q65" s="133"/>
      <c r="R65" s="78">
        <f t="shared" si="24"/>
        <v>0</v>
      </c>
      <c r="S65" s="57" t="str">
        <f t="shared" si="25"/>
        <v/>
      </c>
      <c r="T65" s="29">
        <f t="shared" si="26"/>
        <v>0</v>
      </c>
      <c r="U65" s="47">
        <v>0.97140999999999167</v>
      </c>
      <c r="V65" s="28">
        <v>0</v>
      </c>
      <c r="W65" s="60">
        <f t="shared" si="27"/>
        <v>0</v>
      </c>
      <c r="X65" s="61">
        <f t="shared" si="28"/>
        <v>0.19428199999999834</v>
      </c>
      <c r="Y65" s="29">
        <f t="shared" si="14"/>
        <v>0</v>
      </c>
      <c r="Z65" s="132">
        <f t="shared" si="29"/>
        <v>0</v>
      </c>
      <c r="AA65" s="260">
        <v>345.06348114455955</v>
      </c>
      <c r="AB65" s="260">
        <f t="shared" si="15"/>
        <v>0</v>
      </c>
      <c r="AC65" s="261">
        <f t="shared" si="16"/>
        <v>345.06348114455955</v>
      </c>
      <c r="AD65" s="304">
        <v>0</v>
      </c>
      <c r="AE65" s="262">
        <f t="shared" si="30"/>
        <v>0</v>
      </c>
      <c r="AF65" s="263">
        <f t="shared" si="17"/>
        <v>345.06348114455955</v>
      </c>
      <c r="AG65" s="216">
        <f t="shared" si="31"/>
        <v>0</v>
      </c>
      <c r="AH65" s="112">
        <f t="shared" si="32"/>
        <v>345.06348114455955</v>
      </c>
    </row>
    <row r="66" spans="1:34">
      <c r="A66" s="37" t="s">
        <v>128</v>
      </c>
      <c r="B66" s="2" t="s">
        <v>145</v>
      </c>
      <c r="C66" s="2" t="s">
        <v>146</v>
      </c>
      <c r="D66" s="217">
        <v>0</v>
      </c>
      <c r="E66" s="159">
        <v>0</v>
      </c>
      <c r="F66" s="259">
        <v>0</v>
      </c>
      <c r="G66" s="128">
        <f t="shared" si="21"/>
        <v>0</v>
      </c>
      <c r="H66" s="5">
        <f t="shared" si="35"/>
        <v>0</v>
      </c>
      <c r="I66" s="5">
        <f t="shared" si="35"/>
        <v>0</v>
      </c>
      <c r="J66" s="5">
        <f t="shared" si="35"/>
        <v>0</v>
      </c>
      <c r="K66" s="5">
        <f t="shared" si="35"/>
        <v>0</v>
      </c>
      <c r="L66" s="5">
        <f t="shared" si="35"/>
        <v>0</v>
      </c>
      <c r="M66" s="106">
        <f t="shared" si="13"/>
        <v>0</v>
      </c>
      <c r="N66" s="29">
        <f t="shared" si="22"/>
        <v>0</v>
      </c>
      <c r="O66" s="64"/>
      <c r="P66" s="5" t="str">
        <f t="shared" si="23"/>
        <v/>
      </c>
      <c r="Q66" s="133"/>
      <c r="R66" s="78">
        <f t="shared" si="24"/>
        <v>0</v>
      </c>
      <c r="S66" s="57" t="str">
        <f t="shared" si="25"/>
        <v/>
      </c>
      <c r="T66" s="29">
        <f t="shared" si="26"/>
        <v>0</v>
      </c>
      <c r="U66" s="47">
        <v>0</v>
      </c>
      <c r="V66" s="28">
        <v>0</v>
      </c>
      <c r="W66" s="60">
        <f t="shared" si="27"/>
        <v>0</v>
      </c>
      <c r="X66" s="61">
        <f t="shared" si="28"/>
        <v>0</v>
      </c>
      <c r="Y66" s="29">
        <f t="shared" si="14"/>
        <v>0</v>
      </c>
      <c r="Z66" s="132">
        <f t="shared" si="29"/>
        <v>0</v>
      </c>
      <c r="AA66" s="260">
        <v>1743.5384054778776</v>
      </c>
      <c r="AB66" s="260">
        <f t="shared" si="15"/>
        <v>0</v>
      </c>
      <c r="AC66" s="261">
        <f t="shared" si="16"/>
        <v>1743.5384054778776</v>
      </c>
      <c r="AD66" s="304">
        <v>0</v>
      </c>
      <c r="AE66" s="262">
        <f t="shared" si="30"/>
        <v>0</v>
      </c>
      <c r="AF66" s="263">
        <f t="shared" si="17"/>
        <v>1743.5384054778776</v>
      </c>
      <c r="AG66" s="216">
        <f t="shared" si="31"/>
        <v>0</v>
      </c>
      <c r="AH66" s="112">
        <f t="shared" si="32"/>
        <v>1743.5384054778776</v>
      </c>
    </row>
    <row r="67" spans="1:34">
      <c r="A67" s="37" t="s">
        <v>128</v>
      </c>
      <c r="B67" s="2" t="s">
        <v>147</v>
      </c>
      <c r="C67" s="2" t="s">
        <v>148</v>
      </c>
      <c r="D67" s="217">
        <v>0</v>
      </c>
      <c r="E67" s="159">
        <v>0</v>
      </c>
      <c r="F67" s="259">
        <v>0</v>
      </c>
      <c r="G67" s="128">
        <f t="shared" si="21"/>
        <v>0</v>
      </c>
      <c r="H67" s="5">
        <f t="shared" si="35"/>
        <v>0</v>
      </c>
      <c r="I67" s="5">
        <f t="shared" si="35"/>
        <v>0</v>
      </c>
      <c r="J67" s="5">
        <f t="shared" si="35"/>
        <v>0</v>
      </c>
      <c r="K67" s="5">
        <f t="shared" si="35"/>
        <v>0</v>
      </c>
      <c r="L67" s="5">
        <f t="shared" si="35"/>
        <v>0</v>
      </c>
      <c r="M67" s="106">
        <f t="shared" si="13"/>
        <v>0</v>
      </c>
      <c r="N67" s="29">
        <f t="shared" si="22"/>
        <v>0</v>
      </c>
      <c r="O67" s="64"/>
      <c r="P67" s="5" t="str">
        <f t="shared" si="23"/>
        <v/>
      </c>
      <c r="Q67" s="133"/>
      <c r="R67" s="78">
        <f t="shared" si="24"/>
        <v>0</v>
      </c>
      <c r="S67" s="57" t="str">
        <f t="shared" si="25"/>
        <v/>
      </c>
      <c r="T67" s="29">
        <f t="shared" si="26"/>
        <v>0</v>
      </c>
      <c r="U67" s="47">
        <v>0.91807999999991807</v>
      </c>
      <c r="V67" s="28">
        <v>0</v>
      </c>
      <c r="W67" s="60">
        <f t="shared" si="27"/>
        <v>0</v>
      </c>
      <c r="X67" s="61">
        <f t="shared" si="28"/>
        <v>0.18361599999998363</v>
      </c>
      <c r="Y67" s="29">
        <f t="shared" si="14"/>
        <v>0</v>
      </c>
      <c r="Z67" s="132">
        <f t="shared" si="29"/>
        <v>0</v>
      </c>
      <c r="AA67" s="260">
        <v>680.33105490105083</v>
      </c>
      <c r="AB67" s="260">
        <f t="shared" si="15"/>
        <v>0</v>
      </c>
      <c r="AC67" s="261">
        <f t="shared" si="16"/>
        <v>680.33105490105083</v>
      </c>
      <c r="AD67" s="304">
        <v>0</v>
      </c>
      <c r="AE67" s="262">
        <f t="shared" si="30"/>
        <v>0</v>
      </c>
      <c r="AF67" s="263">
        <f t="shared" si="17"/>
        <v>680.33105490105083</v>
      </c>
      <c r="AG67" s="216">
        <f t="shared" si="31"/>
        <v>0</v>
      </c>
      <c r="AH67" s="112">
        <f t="shared" si="32"/>
        <v>680.33105490105083</v>
      </c>
    </row>
    <row r="68" spans="1:34">
      <c r="A68" s="37" t="s">
        <v>128</v>
      </c>
      <c r="B68" s="2" t="s">
        <v>149</v>
      </c>
      <c r="C68" s="2" t="s">
        <v>150</v>
      </c>
      <c r="D68" s="217">
        <v>15527.772202589718</v>
      </c>
      <c r="E68" s="159">
        <v>17872.04</v>
      </c>
      <c r="F68" s="259">
        <v>13431.410575116133</v>
      </c>
      <c r="G68" s="128">
        <f t="shared" ref="G68:G99" si="36">+IF(E68&lt;&gt;0,F68/E68-1,0)</f>
        <v>-0.24846796587764286</v>
      </c>
      <c r="H68" s="5">
        <f t="shared" si="35"/>
        <v>0</v>
      </c>
      <c r="I68" s="5">
        <f t="shared" si="35"/>
        <v>0</v>
      </c>
      <c r="J68" s="5">
        <f t="shared" si="35"/>
        <v>0</v>
      </c>
      <c r="K68" s="5">
        <f t="shared" si="35"/>
        <v>621.11088810358876</v>
      </c>
      <c r="L68" s="5">
        <f t="shared" si="35"/>
        <v>0</v>
      </c>
      <c r="M68" s="106">
        <f t="shared" si="13"/>
        <v>1.4780084419877645E-2</v>
      </c>
      <c r="N68" s="29">
        <f t="shared" ref="N68:N99" si="37">+M68*N$2</f>
        <v>621.11088810358876</v>
      </c>
      <c r="O68" s="64"/>
      <c r="P68" s="5" t="str">
        <f t="shared" ref="P68:P99" si="38">+IF(O68&lt;&gt;"",D68,"")</f>
        <v/>
      </c>
      <c r="Q68" s="133"/>
      <c r="R68" s="78">
        <f t="shared" ref="R68:R99" si="39">+IF($Q68&gt;1.02,$P68,0)</f>
        <v>0</v>
      </c>
      <c r="S68" s="57" t="str">
        <f t="shared" ref="S68:S99" si="40">+IF(O68&lt;&gt;"",R68/$R$145,"")</f>
        <v/>
      </c>
      <c r="T68" s="29">
        <f t="shared" ref="T68:T99" si="41">+IF(O68&lt;&gt;"",S68*$T$2,0)</f>
        <v>0</v>
      </c>
      <c r="U68" s="47">
        <v>1700.82872</v>
      </c>
      <c r="V68" s="28">
        <v>269.71713999999997</v>
      </c>
      <c r="W68" s="60">
        <f t="shared" ref="W68:W99" si="42">+IF(U68&lt;&gt;0,V68/U68,0)</f>
        <v>0.15857983630473971</v>
      </c>
      <c r="X68" s="61">
        <f t="shared" ref="X68:X99" si="43">$X$2*U68</f>
        <v>340.16574400000002</v>
      </c>
      <c r="Y68" s="29">
        <f t="shared" si="14"/>
        <v>340.16574400000002</v>
      </c>
      <c r="Z68" s="132">
        <f t="shared" ref="Z68:Z99" si="44">+D68+N68+T68</f>
        <v>16148.883090693307</v>
      </c>
      <c r="AA68" s="260">
        <v>0</v>
      </c>
      <c r="AB68" s="260">
        <f t="shared" si="15"/>
        <v>340.16574400000002</v>
      </c>
      <c r="AC68" s="261">
        <f t="shared" si="16"/>
        <v>16489.048834693309</v>
      </c>
      <c r="AD68" s="304">
        <v>0</v>
      </c>
      <c r="AE68" s="262">
        <f t="shared" ref="AE68:AE99" si="45">+AD68+D68</f>
        <v>15527.772202589718</v>
      </c>
      <c r="AF68" s="263">
        <f t="shared" si="17"/>
        <v>15527.772202589718</v>
      </c>
      <c r="AG68" s="216">
        <f t="shared" ref="AG68:AG99" si="46">IF((AC68-AF68)&lt;0,AC68-AF68,0)</f>
        <v>0</v>
      </c>
      <c r="AH68" s="112">
        <f t="shared" ref="AH68:AH99" si="47">+AC68+(AG68*-1)</f>
        <v>16489.048834693309</v>
      </c>
    </row>
    <row r="69" spans="1:34">
      <c r="A69" s="37" t="s">
        <v>151</v>
      </c>
      <c r="B69" s="2" t="s">
        <v>152</v>
      </c>
      <c r="C69" s="2" t="s">
        <v>153</v>
      </c>
      <c r="D69" s="217">
        <v>34829.941093324327</v>
      </c>
      <c r="E69" s="159">
        <v>41606</v>
      </c>
      <c r="F69" s="259">
        <v>42914.796606132899</v>
      </c>
      <c r="G69" s="128">
        <f t="shared" si="36"/>
        <v>3.1456919822451024E-2</v>
      </c>
      <c r="H69" s="5">
        <f t="shared" si="35"/>
        <v>0</v>
      </c>
      <c r="I69" s="5">
        <f t="shared" si="35"/>
        <v>0</v>
      </c>
      <c r="J69" s="5">
        <f t="shared" si="35"/>
        <v>0</v>
      </c>
      <c r="K69" s="5">
        <f t="shared" si="35"/>
        <v>0</v>
      </c>
      <c r="L69" s="5">
        <f t="shared" si="35"/>
        <v>0</v>
      </c>
      <c r="M69" s="106">
        <f t="shared" ref="M69:M132" si="48">+SUM(H69:L69)/SUM($H$145:$L$145)</f>
        <v>0</v>
      </c>
      <c r="N69" s="29">
        <f t="shared" si="37"/>
        <v>0</v>
      </c>
      <c r="O69" s="64" t="s">
        <v>918</v>
      </c>
      <c r="P69" s="5">
        <f t="shared" si="38"/>
        <v>34829.941093324327</v>
      </c>
      <c r="Q69" s="133">
        <v>1.109687517886957</v>
      </c>
      <c r="R69" s="78">
        <f t="shared" si="39"/>
        <v>34829.941093324327</v>
      </c>
      <c r="S69" s="57">
        <f t="shared" si="40"/>
        <v>2.8550942030044837E-2</v>
      </c>
      <c r="T69" s="29">
        <f t="shared" si="41"/>
        <v>1056.3848551116589</v>
      </c>
      <c r="U69" s="47">
        <v>2034.8613499999999</v>
      </c>
      <c r="V69" s="28">
        <v>467.39028999999999</v>
      </c>
      <c r="W69" s="60">
        <f t="shared" si="42"/>
        <v>0.22969146767665521</v>
      </c>
      <c r="X69" s="61">
        <f t="shared" si="43"/>
        <v>406.97226999999998</v>
      </c>
      <c r="Y69" s="29">
        <f t="shared" ref="Y69:Y132" si="49">IF((U69)&lt;100,0,X69)</f>
        <v>406.97226999999998</v>
      </c>
      <c r="Z69" s="132">
        <f t="shared" si="44"/>
        <v>35886.325948435988</v>
      </c>
      <c r="AA69" s="260">
        <v>0</v>
      </c>
      <c r="AB69" s="260">
        <f t="shared" ref="AB69:AB132" si="50">+Y69</f>
        <v>406.97226999999998</v>
      </c>
      <c r="AC69" s="261">
        <f t="shared" ref="AC69:AC132" si="51">+SUM(Z69:AB69)</f>
        <v>36293.298218435986</v>
      </c>
      <c r="AD69" s="304">
        <v>2172</v>
      </c>
      <c r="AE69" s="262">
        <f t="shared" si="45"/>
        <v>37001.941093324327</v>
      </c>
      <c r="AF69" s="263">
        <f t="shared" ref="AF69:AF132" si="52">+AE69+AA69</f>
        <v>37001.941093324327</v>
      </c>
      <c r="AG69" s="216">
        <f t="shared" si="46"/>
        <v>-708.64287488834088</v>
      </c>
      <c r="AH69" s="112">
        <f t="shared" si="47"/>
        <v>37001.941093324327</v>
      </c>
    </row>
    <row r="70" spans="1:34">
      <c r="A70" s="37" t="s">
        <v>151</v>
      </c>
      <c r="B70" s="2" t="s">
        <v>154</v>
      </c>
      <c r="C70" s="2" t="s">
        <v>155</v>
      </c>
      <c r="D70" s="217">
        <v>4823.9868237590163</v>
      </c>
      <c r="E70" s="159">
        <v>6746.45</v>
      </c>
      <c r="F70" s="259">
        <v>5627.8435785137908</v>
      </c>
      <c r="G70" s="128">
        <f t="shared" si="36"/>
        <v>-0.16580667187724052</v>
      </c>
      <c r="H70" s="5">
        <f t="shared" si="35"/>
        <v>0</v>
      </c>
      <c r="I70" s="5">
        <f t="shared" si="35"/>
        <v>0</v>
      </c>
      <c r="J70" s="5">
        <f t="shared" si="35"/>
        <v>0</v>
      </c>
      <c r="K70" s="5">
        <f t="shared" si="35"/>
        <v>192.95947295036066</v>
      </c>
      <c r="L70" s="5">
        <f t="shared" si="35"/>
        <v>0</v>
      </c>
      <c r="M70" s="106">
        <f t="shared" si="48"/>
        <v>4.591703920260014E-3</v>
      </c>
      <c r="N70" s="29">
        <f t="shared" si="37"/>
        <v>192.95947295036063</v>
      </c>
      <c r="O70" s="64"/>
      <c r="P70" s="5" t="str">
        <f t="shared" si="38"/>
        <v/>
      </c>
      <c r="Q70" s="133"/>
      <c r="R70" s="78">
        <f t="shared" si="39"/>
        <v>0</v>
      </c>
      <c r="S70" s="57" t="str">
        <f t="shared" si="40"/>
        <v/>
      </c>
      <c r="T70" s="29">
        <f t="shared" si="41"/>
        <v>0</v>
      </c>
      <c r="U70" s="47">
        <v>214.53868</v>
      </c>
      <c r="V70" s="28">
        <v>52.221939999999996</v>
      </c>
      <c r="W70" s="60">
        <f t="shared" si="42"/>
        <v>0.2434150335967388</v>
      </c>
      <c r="X70" s="61">
        <f t="shared" si="43"/>
        <v>42.907736</v>
      </c>
      <c r="Y70" s="29">
        <f t="shared" si="49"/>
        <v>42.907736</v>
      </c>
      <c r="Z70" s="132">
        <f t="shared" si="44"/>
        <v>5016.9462967093768</v>
      </c>
      <c r="AA70" s="260">
        <v>0</v>
      </c>
      <c r="AB70" s="260">
        <f t="shared" si="50"/>
        <v>42.907736</v>
      </c>
      <c r="AC70" s="261">
        <f t="shared" si="51"/>
        <v>5059.854032709377</v>
      </c>
      <c r="AD70" s="304">
        <v>267.99944444444441</v>
      </c>
      <c r="AE70" s="262">
        <f t="shared" si="45"/>
        <v>5091.9862682034609</v>
      </c>
      <c r="AF70" s="263">
        <f t="shared" si="52"/>
        <v>5091.9862682034609</v>
      </c>
      <c r="AG70" s="216">
        <f t="shared" si="46"/>
        <v>-32.132235494083943</v>
      </c>
      <c r="AH70" s="112">
        <f t="shared" si="47"/>
        <v>5091.9862682034609</v>
      </c>
    </row>
    <row r="71" spans="1:34">
      <c r="A71" s="37" t="s">
        <v>151</v>
      </c>
      <c r="B71" s="2" t="s">
        <v>156</v>
      </c>
      <c r="C71" s="2" t="s">
        <v>157</v>
      </c>
      <c r="D71" s="217">
        <v>10626.457016720675</v>
      </c>
      <c r="E71" s="159">
        <v>11859.8</v>
      </c>
      <c r="F71" s="259">
        <v>11749.802467375861</v>
      </c>
      <c r="G71" s="128">
        <f t="shared" si="36"/>
        <v>-9.2748218877332089E-3</v>
      </c>
      <c r="H71" s="5">
        <f t="shared" si="35"/>
        <v>106.26457016720676</v>
      </c>
      <c r="I71" s="5">
        <f t="shared" si="35"/>
        <v>0</v>
      </c>
      <c r="J71" s="5">
        <f t="shared" si="35"/>
        <v>0</v>
      </c>
      <c r="K71" s="5">
        <f t="shared" si="35"/>
        <v>0</v>
      </c>
      <c r="L71" s="5">
        <f t="shared" si="35"/>
        <v>0</v>
      </c>
      <c r="M71" s="106">
        <f t="shared" si="48"/>
        <v>2.5286939063470146E-3</v>
      </c>
      <c r="N71" s="29">
        <f t="shared" si="37"/>
        <v>106.26457016720676</v>
      </c>
      <c r="O71" s="64"/>
      <c r="P71" s="5" t="str">
        <f t="shared" si="38"/>
        <v/>
      </c>
      <c r="Q71" s="133"/>
      <c r="R71" s="78">
        <f t="shared" si="39"/>
        <v>0</v>
      </c>
      <c r="S71" s="57" t="str">
        <f t="shared" si="40"/>
        <v/>
      </c>
      <c r="T71" s="29">
        <f t="shared" si="41"/>
        <v>0</v>
      </c>
      <c r="U71" s="47">
        <v>998.77943000000005</v>
      </c>
      <c r="V71" s="28">
        <v>197.20126999999999</v>
      </c>
      <c r="W71" s="60">
        <f t="shared" si="42"/>
        <v>0.19744226210185364</v>
      </c>
      <c r="X71" s="61">
        <f t="shared" si="43"/>
        <v>199.75588600000003</v>
      </c>
      <c r="Y71" s="29">
        <f t="shared" si="49"/>
        <v>199.75588600000003</v>
      </c>
      <c r="Z71" s="132">
        <f t="shared" si="44"/>
        <v>10732.721586887881</v>
      </c>
      <c r="AA71" s="260">
        <v>0</v>
      </c>
      <c r="AB71" s="260">
        <f t="shared" si="50"/>
        <v>199.75588600000003</v>
      </c>
      <c r="AC71" s="261">
        <f t="shared" si="51"/>
        <v>10932.477472887882</v>
      </c>
      <c r="AD71" s="304">
        <v>227</v>
      </c>
      <c r="AE71" s="262">
        <f t="shared" si="45"/>
        <v>10853.457016720675</v>
      </c>
      <c r="AF71" s="263">
        <f t="shared" si="52"/>
        <v>10853.457016720675</v>
      </c>
      <c r="AG71" s="216">
        <f t="shared" si="46"/>
        <v>0</v>
      </c>
      <c r="AH71" s="112">
        <f t="shared" si="47"/>
        <v>10932.477472887882</v>
      </c>
    </row>
    <row r="72" spans="1:34">
      <c r="A72" s="37" t="s">
        <v>151</v>
      </c>
      <c r="B72" s="2" t="s">
        <v>158</v>
      </c>
      <c r="C72" s="2" t="s">
        <v>159</v>
      </c>
      <c r="D72" s="217">
        <v>5350.7778435514929</v>
      </c>
      <c r="E72" s="159">
        <v>3822.79</v>
      </c>
      <c r="F72" s="259">
        <v>4513.0279284634071</v>
      </c>
      <c r="G72" s="128">
        <f t="shared" si="36"/>
        <v>0.18055868317731472</v>
      </c>
      <c r="H72" s="5">
        <f t="shared" si="35"/>
        <v>0</v>
      </c>
      <c r="I72" s="5">
        <f t="shared" si="35"/>
        <v>0</v>
      </c>
      <c r="J72" s="5">
        <f t="shared" si="35"/>
        <v>0</v>
      </c>
      <c r="K72" s="5">
        <f t="shared" si="35"/>
        <v>0</v>
      </c>
      <c r="L72" s="5">
        <f t="shared" si="35"/>
        <v>0</v>
      </c>
      <c r="M72" s="106">
        <f t="shared" si="48"/>
        <v>0</v>
      </c>
      <c r="N72" s="29">
        <f t="shared" si="37"/>
        <v>0</v>
      </c>
      <c r="O72" s="64"/>
      <c r="P72" s="5" t="str">
        <f t="shared" si="38"/>
        <v/>
      </c>
      <c r="Q72" s="133"/>
      <c r="R72" s="78">
        <f t="shared" si="39"/>
        <v>0</v>
      </c>
      <c r="S72" s="57" t="str">
        <f t="shared" si="40"/>
        <v/>
      </c>
      <c r="T72" s="29">
        <f t="shared" si="41"/>
        <v>0</v>
      </c>
      <c r="U72" s="47">
        <v>0</v>
      </c>
      <c r="V72" s="28">
        <v>0</v>
      </c>
      <c r="W72" s="60">
        <f t="shared" si="42"/>
        <v>0</v>
      </c>
      <c r="X72" s="61">
        <f t="shared" si="43"/>
        <v>0</v>
      </c>
      <c r="Y72" s="29">
        <f t="shared" si="49"/>
        <v>0</v>
      </c>
      <c r="Z72" s="132">
        <f t="shared" si="44"/>
        <v>5350.7778435514929</v>
      </c>
      <c r="AA72" s="260">
        <v>0</v>
      </c>
      <c r="AB72" s="260">
        <f t="shared" si="50"/>
        <v>0</v>
      </c>
      <c r="AC72" s="261">
        <f t="shared" si="51"/>
        <v>5350.7778435514929</v>
      </c>
      <c r="AD72" s="304">
        <v>0</v>
      </c>
      <c r="AE72" s="262">
        <f t="shared" si="45"/>
        <v>5350.7778435514929</v>
      </c>
      <c r="AF72" s="263">
        <f t="shared" si="52"/>
        <v>5350.7778435514929</v>
      </c>
      <c r="AG72" s="216">
        <f t="shared" si="46"/>
        <v>0</v>
      </c>
      <c r="AH72" s="112">
        <f t="shared" si="47"/>
        <v>5350.7778435514929</v>
      </c>
    </row>
    <row r="73" spans="1:34">
      <c r="A73" s="37" t="s">
        <v>151</v>
      </c>
      <c r="B73" s="2" t="s">
        <v>160</v>
      </c>
      <c r="C73" s="2" t="s">
        <v>161</v>
      </c>
      <c r="D73" s="217">
        <v>5238.7662551774165</v>
      </c>
      <c r="E73" s="159">
        <v>9218.65</v>
      </c>
      <c r="F73" s="259">
        <v>6069.6754894948726</v>
      </c>
      <c r="G73" s="128">
        <f t="shared" si="36"/>
        <v>-0.3415873810704525</v>
      </c>
      <c r="H73" s="5">
        <f t="shared" si="35"/>
        <v>0</v>
      </c>
      <c r="I73" s="5">
        <f t="shared" si="35"/>
        <v>0</v>
      </c>
      <c r="J73" s="5">
        <f t="shared" si="35"/>
        <v>0</v>
      </c>
      <c r="K73" s="5">
        <f t="shared" si="35"/>
        <v>0</v>
      </c>
      <c r="L73" s="5">
        <f t="shared" si="35"/>
        <v>261.93831275887084</v>
      </c>
      <c r="M73" s="106">
        <f t="shared" si="48"/>
        <v>6.2331387994131278E-3</v>
      </c>
      <c r="N73" s="29">
        <f t="shared" si="37"/>
        <v>261.93831275887084</v>
      </c>
      <c r="O73" s="64"/>
      <c r="P73" s="5" t="str">
        <f t="shared" si="38"/>
        <v/>
      </c>
      <c r="Q73" s="133"/>
      <c r="R73" s="78">
        <f t="shared" si="39"/>
        <v>0</v>
      </c>
      <c r="S73" s="57" t="str">
        <f t="shared" si="40"/>
        <v/>
      </c>
      <c r="T73" s="29">
        <f t="shared" si="41"/>
        <v>0</v>
      </c>
      <c r="U73" s="47">
        <v>165.07131000000001</v>
      </c>
      <c r="V73" s="28">
        <v>0.39613999999999999</v>
      </c>
      <c r="W73" s="60">
        <f t="shared" si="42"/>
        <v>2.3998113300245814E-3</v>
      </c>
      <c r="X73" s="61">
        <f t="shared" si="43"/>
        <v>33.014262000000002</v>
      </c>
      <c r="Y73" s="29">
        <f t="shared" si="49"/>
        <v>33.014262000000002</v>
      </c>
      <c r="Z73" s="132">
        <f t="shared" si="44"/>
        <v>5500.7045679362873</v>
      </c>
      <c r="AA73" s="260">
        <v>0</v>
      </c>
      <c r="AB73" s="260">
        <f t="shared" si="50"/>
        <v>33.014262000000002</v>
      </c>
      <c r="AC73" s="261">
        <f t="shared" si="51"/>
        <v>5533.718829936287</v>
      </c>
      <c r="AD73" s="304">
        <v>0</v>
      </c>
      <c r="AE73" s="262">
        <f t="shared" si="45"/>
        <v>5238.7662551774165</v>
      </c>
      <c r="AF73" s="263">
        <f t="shared" si="52"/>
        <v>5238.7662551774165</v>
      </c>
      <c r="AG73" s="216">
        <f t="shared" si="46"/>
        <v>0</v>
      </c>
      <c r="AH73" s="112">
        <f t="shared" si="47"/>
        <v>5533.718829936287</v>
      </c>
    </row>
    <row r="74" spans="1:34">
      <c r="A74" s="37" t="s">
        <v>162</v>
      </c>
      <c r="B74" s="3" t="s">
        <v>169</v>
      </c>
      <c r="C74" s="2" t="s">
        <v>170</v>
      </c>
      <c r="D74" s="217">
        <v>13640.84168602116</v>
      </c>
      <c r="E74" s="159">
        <v>18472.330000000002</v>
      </c>
      <c r="F74" s="259">
        <v>15014.013579078939</v>
      </c>
      <c r="G74" s="128">
        <f t="shared" si="36"/>
        <v>-0.18721603722546443</v>
      </c>
      <c r="H74" s="5">
        <f t="shared" ref="H74:L83" si="53">+IF(AND($G74&lt;=H$1,$G74&gt;I$1),H$2,0)*$D74</f>
        <v>0</v>
      </c>
      <c r="I74" s="5">
        <f t="shared" si="53"/>
        <v>0</v>
      </c>
      <c r="J74" s="5">
        <f t="shared" si="53"/>
        <v>0</v>
      </c>
      <c r="K74" s="5">
        <f t="shared" si="53"/>
        <v>545.63366744084647</v>
      </c>
      <c r="L74" s="5">
        <f t="shared" si="53"/>
        <v>0</v>
      </c>
      <c r="M74" s="106">
        <f t="shared" si="48"/>
        <v>1.2984012712651332E-2</v>
      </c>
      <c r="N74" s="29">
        <f t="shared" si="37"/>
        <v>545.63366744084647</v>
      </c>
      <c r="O74" s="64"/>
      <c r="P74" s="5" t="str">
        <f t="shared" si="38"/>
        <v/>
      </c>
      <c r="Q74" s="133"/>
      <c r="R74" s="78">
        <f t="shared" si="39"/>
        <v>0</v>
      </c>
      <c r="S74" s="57" t="str">
        <f t="shared" si="40"/>
        <v/>
      </c>
      <c r="T74" s="29">
        <f t="shared" si="41"/>
        <v>0</v>
      </c>
      <c r="U74" s="47">
        <v>826.98301000000004</v>
      </c>
      <c r="V74" s="28">
        <v>0.23418</v>
      </c>
      <c r="W74" s="60">
        <f t="shared" si="42"/>
        <v>2.8317389495099781E-4</v>
      </c>
      <c r="X74" s="61">
        <f t="shared" si="43"/>
        <v>165.39660200000003</v>
      </c>
      <c r="Y74" s="29">
        <f t="shared" si="49"/>
        <v>165.39660200000003</v>
      </c>
      <c r="Z74" s="132">
        <f t="shared" si="44"/>
        <v>14186.475353462007</v>
      </c>
      <c r="AA74" s="260">
        <v>0</v>
      </c>
      <c r="AB74" s="260">
        <f t="shared" si="50"/>
        <v>165.39660200000003</v>
      </c>
      <c r="AC74" s="261">
        <f t="shared" si="51"/>
        <v>14351.871955462007</v>
      </c>
      <c r="AD74" s="304">
        <v>0</v>
      </c>
      <c r="AE74" s="262">
        <f t="shared" si="45"/>
        <v>13640.84168602116</v>
      </c>
      <c r="AF74" s="263">
        <f t="shared" si="52"/>
        <v>13640.84168602116</v>
      </c>
      <c r="AG74" s="216">
        <f t="shared" si="46"/>
        <v>0</v>
      </c>
      <c r="AH74" s="112">
        <f t="shared" si="47"/>
        <v>14351.871955462007</v>
      </c>
    </row>
    <row r="75" spans="1:34">
      <c r="A75" s="37" t="s">
        <v>162</v>
      </c>
      <c r="B75" s="2" t="s">
        <v>167</v>
      </c>
      <c r="C75" s="2" t="s">
        <v>168</v>
      </c>
      <c r="D75" s="217">
        <v>56309.722165783685</v>
      </c>
      <c r="E75" s="159">
        <v>77310.080000000002</v>
      </c>
      <c r="F75" s="259">
        <v>68011.156505113177</v>
      </c>
      <c r="G75" s="128">
        <f t="shared" si="36"/>
        <v>-0.12028086757751155</v>
      </c>
      <c r="H75" s="5">
        <f t="shared" si="53"/>
        <v>0</v>
      </c>
      <c r="I75" s="5">
        <f t="shared" si="53"/>
        <v>0</v>
      </c>
      <c r="J75" s="5">
        <f t="shared" si="53"/>
        <v>1689.2916649735105</v>
      </c>
      <c r="K75" s="5">
        <f t="shared" si="53"/>
        <v>0</v>
      </c>
      <c r="L75" s="5">
        <f t="shared" si="53"/>
        <v>0</v>
      </c>
      <c r="M75" s="106">
        <f t="shared" si="48"/>
        <v>4.019873728882372E-2</v>
      </c>
      <c r="N75" s="29">
        <f t="shared" si="37"/>
        <v>1689.2916649735105</v>
      </c>
      <c r="O75" s="64" t="s">
        <v>918</v>
      </c>
      <c r="P75" s="5">
        <f t="shared" si="38"/>
        <v>56309.722165783685</v>
      </c>
      <c r="Q75" s="133">
        <v>1.2661608387995806</v>
      </c>
      <c r="R75" s="78">
        <f t="shared" si="39"/>
        <v>56309.722165783685</v>
      </c>
      <c r="S75" s="57">
        <f t="shared" si="40"/>
        <v>4.6158436184991408E-2</v>
      </c>
      <c r="T75" s="29">
        <f t="shared" si="41"/>
        <v>1707.862138844682</v>
      </c>
      <c r="U75" s="47">
        <v>4068.7418899999998</v>
      </c>
      <c r="V75" s="28">
        <v>1469.8490999999999</v>
      </c>
      <c r="W75" s="60">
        <f t="shared" si="42"/>
        <v>0.36125395508929664</v>
      </c>
      <c r="X75" s="61">
        <f t="shared" si="43"/>
        <v>813.748378</v>
      </c>
      <c r="Y75" s="29">
        <f t="shared" si="49"/>
        <v>813.748378</v>
      </c>
      <c r="Z75" s="132">
        <f t="shared" si="44"/>
        <v>59706.875969601882</v>
      </c>
      <c r="AA75" s="260">
        <v>0</v>
      </c>
      <c r="AB75" s="260">
        <f t="shared" si="50"/>
        <v>813.748378</v>
      </c>
      <c r="AC75" s="261">
        <f t="shared" si="51"/>
        <v>60520.624347601879</v>
      </c>
      <c r="AD75" s="304">
        <v>4760</v>
      </c>
      <c r="AE75" s="262">
        <f t="shared" si="45"/>
        <v>61069.722165783685</v>
      </c>
      <c r="AF75" s="263">
        <f t="shared" si="52"/>
        <v>61069.722165783685</v>
      </c>
      <c r="AG75" s="216">
        <f t="shared" si="46"/>
        <v>-549.09781818180636</v>
      </c>
      <c r="AH75" s="112">
        <f t="shared" si="47"/>
        <v>61069.722165783685</v>
      </c>
    </row>
    <row r="76" spans="1:34">
      <c r="A76" s="37" t="s">
        <v>162</v>
      </c>
      <c r="B76" s="2" t="s">
        <v>163</v>
      </c>
      <c r="C76" s="2" t="s">
        <v>164</v>
      </c>
      <c r="D76" s="217">
        <v>8778.7708792746471</v>
      </c>
      <c r="E76" s="159">
        <v>11785.38</v>
      </c>
      <c r="F76" s="259">
        <v>10182.899316014073</v>
      </c>
      <c r="G76" s="128">
        <f t="shared" si="36"/>
        <v>-0.13597191469311354</v>
      </c>
      <c r="H76" s="5">
        <f t="shared" si="53"/>
        <v>0</v>
      </c>
      <c r="I76" s="5">
        <f t="shared" si="53"/>
        <v>0</v>
      </c>
      <c r="J76" s="5">
        <f t="shared" si="53"/>
        <v>263.36312637823943</v>
      </c>
      <c r="K76" s="5">
        <f t="shared" si="53"/>
        <v>0</v>
      </c>
      <c r="L76" s="5">
        <f t="shared" si="53"/>
        <v>0</v>
      </c>
      <c r="M76" s="106">
        <f t="shared" si="48"/>
        <v>6.26704396188928E-3</v>
      </c>
      <c r="N76" s="29">
        <f t="shared" si="37"/>
        <v>263.36312637823943</v>
      </c>
      <c r="O76" s="64"/>
      <c r="P76" s="5" t="str">
        <f t="shared" si="38"/>
        <v/>
      </c>
      <c r="Q76" s="133"/>
      <c r="R76" s="78">
        <f t="shared" si="39"/>
        <v>0</v>
      </c>
      <c r="S76" s="57" t="str">
        <f t="shared" si="40"/>
        <v/>
      </c>
      <c r="T76" s="29">
        <f t="shared" si="41"/>
        <v>0</v>
      </c>
      <c r="U76" s="47">
        <v>358.48637000000002</v>
      </c>
      <c r="V76" s="28">
        <v>3.6960500000000001</v>
      </c>
      <c r="W76" s="60">
        <f t="shared" si="42"/>
        <v>1.0310154888176083E-2</v>
      </c>
      <c r="X76" s="61">
        <f t="shared" si="43"/>
        <v>71.697274000000007</v>
      </c>
      <c r="Y76" s="29">
        <f t="shared" si="49"/>
        <v>71.697274000000007</v>
      </c>
      <c r="Z76" s="132">
        <f t="shared" si="44"/>
        <v>9042.1340056528861</v>
      </c>
      <c r="AA76" s="260">
        <v>0</v>
      </c>
      <c r="AB76" s="260">
        <f t="shared" si="50"/>
        <v>71.697274000000007</v>
      </c>
      <c r="AC76" s="261">
        <f t="shared" si="51"/>
        <v>9113.8312796528862</v>
      </c>
      <c r="AD76" s="304">
        <v>188</v>
      </c>
      <c r="AE76" s="262">
        <f t="shared" si="45"/>
        <v>8966.7708792746471</v>
      </c>
      <c r="AF76" s="263">
        <f t="shared" si="52"/>
        <v>8966.7708792746471</v>
      </c>
      <c r="AG76" s="216">
        <f t="shared" si="46"/>
        <v>0</v>
      </c>
      <c r="AH76" s="112">
        <f t="shared" si="47"/>
        <v>9113.8312796528862</v>
      </c>
    </row>
    <row r="77" spans="1:34">
      <c r="A77" s="37" t="s">
        <v>162</v>
      </c>
      <c r="B77" s="2" t="s">
        <v>165</v>
      </c>
      <c r="C77" s="2" t="s">
        <v>166</v>
      </c>
      <c r="D77" s="217">
        <v>4212.3701473940537</v>
      </c>
      <c r="E77" s="159">
        <v>6344.16</v>
      </c>
      <c r="F77" s="259">
        <v>5292.5330770774535</v>
      </c>
      <c r="G77" s="128">
        <f t="shared" si="36"/>
        <v>-0.16576298878378637</v>
      </c>
      <c r="H77" s="5">
        <f t="shared" si="53"/>
        <v>0</v>
      </c>
      <c r="I77" s="5">
        <f t="shared" si="53"/>
        <v>0</v>
      </c>
      <c r="J77" s="5">
        <f t="shared" si="53"/>
        <v>0</v>
      </c>
      <c r="K77" s="5">
        <f t="shared" si="53"/>
        <v>168.49480589576214</v>
      </c>
      <c r="L77" s="5">
        <f t="shared" si="53"/>
        <v>0</v>
      </c>
      <c r="M77" s="106">
        <f t="shared" si="48"/>
        <v>4.0095375932854664E-3</v>
      </c>
      <c r="N77" s="29">
        <f t="shared" si="37"/>
        <v>168.49480589576214</v>
      </c>
      <c r="O77" s="64" t="s">
        <v>921</v>
      </c>
      <c r="P77" s="5">
        <f t="shared" si="38"/>
        <v>4212.3701473940537</v>
      </c>
      <c r="Q77" s="133">
        <v>1.0889293128329884</v>
      </c>
      <c r="R77" s="78">
        <f t="shared" si="39"/>
        <v>4212.3701473940537</v>
      </c>
      <c r="S77" s="57">
        <f t="shared" si="40"/>
        <v>3.4529813175707617E-3</v>
      </c>
      <c r="T77" s="29">
        <f t="shared" si="41"/>
        <v>127.76030875011818</v>
      </c>
      <c r="U77" s="47">
        <v>0</v>
      </c>
      <c r="V77" s="28">
        <v>0</v>
      </c>
      <c r="W77" s="60">
        <f t="shared" si="42"/>
        <v>0</v>
      </c>
      <c r="X77" s="61">
        <f t="shared" si="43"/>
        <v>0</v>
      </c>
      <c r="Y77" s="29">
        <f t="shared" si="49"/>
        <v>0</v>
      </c>
      <c r="Z77" s="132">
        <f t="shared" si="44"/>
        <v>4508.6252620399346</v>
      </c>
      <c r="AA77" s="260">
        <v>0</v>
      </c>
      <c r="AB77" s="260">
        <f t="shared" si="50"/>
        <v>0</v>
      </c>
      <c r="AC77" s="261">
        <f t="shared" si="51"/>
        <v>4508.6252620399346</v>
      </c>
      <c r="AD77" s="304">
        <v>234.02055555555552</v>
      </c>
      <c r="AE77" s="262">
        <f t="shared" si="45"/>
        <v>4446.3907029496095</v>
      </c>
      <c r="AF77" s="263">
        <f t="shared" si="52"/>
        <v>4446.3907029496095</v>
      </c>
      <c r="AG77" s="216">
        <f t="shared" si="46"/>
        <v>0</v>
      </c>
      <c r="AH77" s="112">
        <f t="shared" si="47"/>
        <v>4508.6252620399346</v>
      </c>
    </row>
    <row r="78" spans="1:34">
      <c r="A78" s="37" t="s">
        <v>162</v>
      </c>
      <c r="B78" s="3" t="s">
        <v>171</v>
      </c>
      <c r="C78" s="2" t="s">
        <v>172</v>
      </c>
      <c r="D78" s="217">
        <v>10688.960450496174</v>
      </c>
      <c r="E78" s="159">
        <v>14479.59</v>
      </c>
      <c r="F78" s="259">
        <v>11581.206115749261</v>
      </c>
      <c r="G78" s="128">
        <f t="shared" si="36"/>
        <v>-0.20017030069571995</v>
      </c>
      <c r="H78" s="5">
        <f t="shared" si="53"/>
        <v>0</v>
      </c>
      <c r="I78" s="5">
        <f t="shared" si="53"/>
        <v>0</v>
      </c>
      <c r="J78" s="5">
        <f t="shared" si="53"/>
        <v>0</v>
      </c>
      <c r="K78" s="5">
        <f t="shared" si="53"/>
        <v>427.55841801984695</v>
      </c>
      <c r="L78" s="5">
        <f t="shared" si="53"/>
        <v>0</v>
      </c>
      <c r="M78" s="106">
        <f t="shared" si="48"/>
        <v>1.0174269415977029E-2</v>
      </c>
      <c r="N78" s="29">
        <f t="shared" si="37"/>
        <v>427.55841801984695</v>
      </c>
      <c r="O78" s="64"/>
      <c r="P78" s="5" t="str">
        <f t="shared" si="38"/>
        <v/>
      </c>
      <c r="Q78" s="133"/>
      <c r="R78" s="78">
        <f t="shared" si="39"/>
        <v>0</v>
      </c>
      <c r="S78" s="57" t="str">
        <f t="shared" si="40"/>
        <v/>
      </c>
      <c r="T78" s="29">
        <f t="shared" si="41"/>
        <v>0</v>
      </c>
      <c r="U78" s="47">
        <v>509.57812999999999</v>
      </c>
      <c r="V78" s="28">
        <v>128.30403999999999</v>
      </c>
      <c r="W78" s="60">
        <f t="shared" si="42"/>
        <v>0.25178482443899231</v>
      </c>
      <c r="X78" s="61">
        <f t="shared" si="43"/>
        <v>101.915626</v>
      </c>
      <c r="Y78" s="29">
        <f t="shared" si="49"/>
        <v>101.915626</v>
      </c>
      <c r="Z78" s="132">
        <f t="shared" si="44"/>
        <v>11116.518868516021</v>
      </c>
      <c r="AA78" s="260">
        <v>0</v>
      </c>
      <c r="AB78" s="260">
        <f t="shared" si="50"/>
        <v>101.915626</v>
      </c>
      <c r="AC78" s="261">
        <f t="shared" si="51"/>
        <v>11218.434494516021</v>
      </c>
      <c r="AD78" s="304">
        <v>0</v>
      </c>
      <c r="AE78" s="262">
        <f t="shared" si="45"/>
        <v>10688.960450496174</v>
      </c>
      <c r="AF78" s="263">
        <f t="shared" si="52"/>
        <v>10688.960450496174</v>
      </c>
      <c r="AG78" s="216">
        <f t="shared" si="46"/>
        <v>0</v>
      </c>
      <c r="AH78" s="112">
        <f t="shared" si="47"/>
        <v>11218.434494516021</v>
      </c>
    </row>
    <row r="79" spans="1:34">
      <c r="A79" s="37" t="s">
        <v>173</v>
      </c>
      <c r="B79" s="3" t="s">
        <v>174</v>
      </c>
      <c r="C79" s="2" t="s">
        <v>175</v>
      </c>
      <c r="D79" s="217">
        <v>35805.938075790145</v>
      </c>
      <c r="E79" s="159">
        <v>39672.99</v>
      </c>
      <c r="F79" s="259">
        <v>41215.790209543935</v>
      </c>
      <c r="G79" s="128">
        <f t="shared" si="36"/>
        <v>3.8887923737130459E-2</v>
      </c>
      <c r="H79" s="5">
        <f t="shared" si="53"/>
        <v>0</v>
      </c>
      <c r="I79" s="5">
        <f t="shared" si="53"/>
        <v>0</v>
      </c>
      <c r="J79" s="5">
        <f t="shared" si="53"/>
        <v>0</v>
      </c>
      <c r="K79" s="5">
        <f t="shared" si="53"/>
        <v>0</v>
      </c>
      <c r="L79" s="5">
        <f t="shared" si="53"/>
        <v>0</v>
      </c>
      <c r="M79" s="106">
        <f t="shared" si="48"/>
        <v>0</v>
      </c>
      <c r="N79" s="29">
        <f t="shared" si="37"/>
        <v>0</v>
      </c>
      <c r="O79" s="64" t="s">
        <v>918</v>
      </c>
      <c r="P79" s="5">
        <f t="shared" si="38"/>
        <v>35805.938075790145</v>
      </c>
      <c r="Q79" s="133">
        <v>1.1025830720154592</v>
      </c>
      <c r="R79" s="78">
        <f t="shared" si="39"/>
        <v>35805.938075790145</v>
      </c>
      <c r="S79" s="57">
        <f t="shared" si="40"/>
        <v>2.9350990275696941E-2</v>
      </c>
      <c r="T79" s="29">
        <f t="shared" si="41"/>
        <v>1085.9866402007867</v>
      </c>
      <c r="U79" s="47">
        <v>2982.51217</v>
      </c>
      <c r="V79" s="28">
        <v>776.66360999999995</v>
      </c>
      <c r="W79" s="60">
        <f t="shared" si="42"/>
        <v>0.26040584773204795</v>
      </c>
      <c r="X79" s="61">
        <f t="shared" si="43"/>
        <v>596.50243399999999</v>
      </c>
      <c r="Y79" s="29">
        <f t="shared" si="49"/>
        <v>596.50243399999999</v>
      </c>
      <c r="Z79" s="132">
        <f t="shared" si="44"/>
        <v>36891.924715990936</v>
      </c>
      <c r="AA79" s="260">
        <v>0</v>
      </c>
      <c r="AB79" s="260">
        <f t="shared" si="50"/>
        <v>596.50243399999999</v>
      </c>
      <c r="AC79" s="261">
        <f t="shared" si="51"/>
        <v>37488.427149990937</v>
      </c>
      <c r="AD79" s="304">
        <v>775</v>
      </c>
      <c r="AE79" s="262">
        <f t="shared" si="45"/>
        <v>36580.938075790145</v>
      </c>
      <c r="AF79" s="263">
        <f t="shared" si="52"/>
        <v>36580.938075790145</v>
      </c>
      <c r="AG79" s="216">
        <f t="shared" si="46"/>
        <v>0</v>
      </c>
      <c r="AH79" s="112">
        <f t="shared" si="47"/>
        <v>37488.427149990937</v>
      </c>
    </row>
    <row r="80" spans="1:34">
      <c r="A80" s="37" t="s">
        <v>173</v>
      </c>
      <c r="B80" s="3" t="s">
        <v>176</v>
      </c>
      <c r="C80" s="2" t="s">
        <v>177</v>
      </c>
      <c r="D80" s="217">
        <v>7714.7153125946816</v>
      </c>
      <c r="E80" s="159">
        <v>11280.06</v>
      </c>
      <c r="F80" s="259">
        <v>9261.9809579649209</v>
      </c>
      <c r="G80" s="128">
        <f t="shared" si="36"/>
        <v>-0.17890676486074353</v>
      </c>
      <c r="H80" s="5">
        <f t="shared" si="53"/>
        <v>0</v>
      </c>
      <c r="I80" s="5">
        <f t="shared" si="53"/>
        <v>0</v>
      </c>
      <c r="J80" s="5">
        <f t="shared" si="53"/>
        <v>0</v>
      </c>
      <c r="K80" s="5">
        <f t="shared" si="53"/>
        <v>308.58861250378726</v>
      </c>
      <c r="L80" s="5">
        <f t="shared" si="53"/>
        <v>0</v>
      </c>
      <c r="M80" s="106">
        <f t="shared" si="48"/>
        <v>7.343239075625751E-3</v>
      </c>
      <c r="N80" s="29">
        <f t="shared" si="37"/>
        <v>308.58861250378726</v>
      </c>
      <c r="O80" s="64"/>
      <c r="P80" s="5" t="str">
        <f t="shared" si="38"/>
        <v/>
      </c>
      <c r="Q80" s="133"/>
      <c r="R80" s="78">
        <f t="shared" si="39"/>
        <v>0</v>
      </c>
      <c r="S80" s="57" t="str">
        <f t="shared" si="40"/>
        <v/>
      </c>
      <c r="T80" s="29">
        <f t="shared" si="41"/>
        <v>0</v>
      </c>
      <c r="U80" s="47">
        <v>528.23923000000002</v>
      </c>
      <c r="V80" s="28">
        <v>188.70484999999999</v>
      </c>
      <c r="W80" s="60">
        <f t="shared" si="42"/>
        <v>0.35723369125765231</v>
      </c>
      <c r="X80" s="61">
        <f t="shared" si="43"/>
        <v>105.64784600000002</v>
      </c>
      <c r="Y80" s="29">
        <f t="shared" si="49"/>
        <v>105.64784600000002</v>
      </c>
      <c r="Z80" s="132">
        <f t="shared" si="44"/>
        <v>8023.3039250984684</v>
      </c>
      <c r="AA80" s="260">
        <v>0</v>
      </c>
      <c r="AB80" s="260">
        <f t="shared" si="50"/>
        <v>105.64784600000002</v>
      </c>
      <c r="AC80" s="261">
        <f t="shared" si="51"/>
        <v>8128.9517710984683</v>
      </c>
      <c r="AD80" s="304">
        <v>165</v>
      </c>
      <c r="AE80" s="262">
        <f t="shared" si="45"/>
        <v>7879.7153125946816</v>
      </c>
      <c r="AF80" s="263">
        <f t="shared" si="52"/>
        <v>7879.7153125946816</v>
      </c>
      <c r="AG80" s="216">
        <f t="shared" si="46"/>
        <v>0</v>
      </c>
      <c r="AH80" s="112">
        <f t="shared" si="47"/>
        <v>8128.9517710984683</v>
      </c>
    </row>
    <row r="81" spans="1:34">
      <c r="A81" s="37" t="s">
        <v>173</v>
      </c>
      <c r="B81" s="3" t="s">
        <v>178</v>
      </c>
      <c r="C81" s="2" t="s">
        <v>179</v>
      </c>
      <c r="D81" s="217">
        <v>2985.5095860584393</v>
      </c>
      <c r="E81" s="159">
        <v>8415.6</v>
      </c>
      <c r="F81" s="259">
        <v>3215.82367753071</v>
      </c>
      <c r="G81" s="128">
        <f t="shared" si="36"/>
        <v>-0.61787351139185442</v>
      </c>
      <c r="H81" s="5">
        <f t="shared" si="53"/>
        <v>0</v>
      </c>
      <c r="I81" s="5">
        <f t="shared" si="53"/>
        <v>0</v>
      </c>
      <c r="J81" s="5">
        <f t="shared" si="53"/>
        <v>0</v>
      </c>
      <c r="K81" s="5">
        <f t="shared" si="53"/>
        <v>0</v>
      </c>
      <c r="L81" s="5">
        <f t="shared" si="53"/>
        <v>149.27547930292198</v>
      </c>
      <c r="M81" s="106">
        <f t="shared" si="48"/>
        <v>3.5521904834920847E-3</v>
      </c>
      <c r="N81" s="29">
        <f t="shared" si="37"/>
        <v>149.27547930292198</v>
      </c>
      <c r="O81" s="64"/>
      <c r="P81" s="5" t="str">
        <f t="shared" si="38"/>
        <v/>
      </c>
      <c r="Q81" s="133"/>
      <c r="R81" s="78">
        <f t="shared" si="39"/>
        <v>0</v>
      </c>
      <c r="S81" s="57" t="str">
        <f t="shared" si="40"/>
        <v/>
      </c>
      <c r="T81" s="29">
        <f t="shared" si="41"/>
        <v>0</v>
      </c>
      <c r="U81" s="47">
        <v>132.64671999999999</v>
      </c>
      <c r="V81" s="28">
        <v>0</v>
      </c>
      <c r="W81" s="60">
        <f t="shared" si="42"/>
        <v>0</v>
      </c>
      <c r="X81" s="61">
        <f t="shared" si="43"/>
        <v>26.529343999999998</v>
      </c>
      <c r="Y81" s="29">
        <f t="shared" si="49"/>
        <v>26.529343999999998</v>
      </c>
      <c r="Z81" s="132">
        <f t="shared" si="44"/>
        <v>3134.7850653613614</v>
      </c>
      <c r="AA81" s="260">
        <v>0</v>
      </c>
      <c r="AB81" s="260">
        <f t="shared" si="50"/>
        <v>26.529343999999998</v>
      </c>
      <c r="AC81" s="261">
        <f t="shared" si="51"/>
        <v>3161.3144093613614</v>
      </c>
      <c r="AD81" s="304">
        <v>0</v>
      </c>
      <c r="AE81" s="262">
        <f t="shared" si="45"/>
        <v>2985.5095860584393</v>
      </c>
      <c r="AF81" s="263">
        <f t="shared" si="52"/>
        <v>2985.5095860584393</v>
      </c>
      <c r="AG81" s="216">
        <f t="shared" si="46"/>
        <v>0</v>
      </c>
      <c r="AH81" s="112">
        <f t="shared" si="47"/>
        <v>3161.3144093613614</v>
      </c>
    </row>
    <row r="82" spans="1:34">
      <c r="A82" s="37" t="s">
        <v>173</v>
      </c>
      <c r="B82" s="3" t="s">
        <v>180</v>
      </c>
      <c r="C82" s="2" t="s">
        <v>181</v>
      </c>
      <c r="D82" s="217">
        <v>2421.440451996265</v>
      </c>
      <c r="E82" s="159">
        <v>4110.8</v>
      </c>
      <c r="F82" s="259">
        <v>2791.2767964011618</v>
      </c>
      <c r="G82" s="128">
        <f t="shared" si="36"/>
        <v>-0.32098939466742193</v>
      </c>
      <c r="H82" s="5">
        <f t="shared" si="53"/>
        <v>0</v>
      </c>
      <c r="I82" s="5">
        <f t="shared" si="53"/>
        <v>0</v>
      </c>
      <c r="J82" s="5">
        <f t="shared" si="53"/>
        <v>0</v>
      </c>
      <c r="K82" s="5">
        <f t="shared" si="53"/>
        <v>0</v>
      </c>
      <c r="L82" s="5">
        <f t="shared" si="53"/>
        <v>121.07202259981325</v>
      </c>
      <c r="M82" s="106">
        <f t="shared" si="48"/>
        <v>2.8810551371498887E-3</v>
      </c>
      <c r="N82" s="29">
        <f t="shared" si="37"/>
        <v>121.07202259981325</v>
      </c>
      <c r="O82" s="64"/>
      <c r="P82" s="5" t="str">
        <f t="shared" si="38"/>
        <v/>
      </c>
      <c r="Q82" s="133"/>
      <c r="R82" s="78">
        <f t="shared" si="39"/>
        <v>0</v>
      </c>
      <c r="S82" s="57" t="str">
        <f t="shared" si="40"/>
        <v/>
      </c>
      <c r="T82" s="29">
        <f t="shared" si="41"/>
        <v>0</v>
      </c>
      <c r="U82" s="47">
        <v>128.39751000000001</v>
      </c>
      <c r="V82" s="28">
        <v>20.46228</v>
      </c>
      <c r="W82" s="60">
        <f t="shared" si="42"/>
        <v>0.15936664192319616</v>
      </c>
      <c r="X82" s="61">
        <f t="shared" si="43"/>
        <v>25.679502000000003</v>
      </c>
      <c r="Y82" s="29">
        <f t="shared" si="49"/>
        <v>25.679502000000003</v>
      </c>
      <c r="Z82" s="132">
        <f t="shared" si="44"/>
        <v>2542.5124745960784</v>
      </c>
      <c r="AA82" s="260">
        <v>0</v>
      </c>
      <c r="AB82" s="260">
        <f t="shared" si="50"/>
        <v>25.679502000000003</v>
      </c>
      <c r="AC82" s="261">
        <f t="shared" si="51"/>
        <v>2568.1919765960783</v>
      </c>
      <c r="AD82" s="304">
        <v>0</v>
      </c>
      <c r="AE82" s="262">
        <f t="shared" si="45"/>
        <v>2421.440451996265</v>
      </c>
      <c r="AF82" s="263">
        <f t="shared" si="52"/>
        <v>2421.440451996265</v>
      </c>
      <c r="AG82" s="216">
        <f t="shared" si="46"/>
        <v>0</v>
      </c>
      <c r="AH82" s="112">
        <f t="shared" si="47"/>
        <v>2568.1919765960783</v>
      </c>
    </row>
    <row r="83" spans="1:34">
      <c r="A83" s="37" t="s">
        <v>173</v>
      </c>
      <c r="B83" s="3" t="s">
        <v>182</v>
      </c>
      <c r="C83" s="2" t="s">
        <v>183</v>
      </c>
      <c r="D83" s="217">
        <v>6363.5216652373401</v>
      </c>
      <c r="E83" s="159">
        <v>8952.7800000000007</v>
      </c>
      <c r="F83" s="259">
        <v>7457.9652886677868</v>
      </c>
      <c r="G83" s="128">
        <f t="shared" si="36"/>
        <v>-0.16696654126787591</v>
      </c>
      <c r="H83" s="5">
        <f t="shared" si="53"/>
        <v>0</v>
      </c>
      <c r="I83" s="5">
        <f t="shared" si="53"/>
        <v>0</v>
      </c>
      <c r="J83" s="5">
        <f t="shared" si="53"/>
        <v>0</v>
      </c>
      <c r="K83" s="5">
        <f t="shared" si="53"/>
        <v>254.54086660949361</v>
      </c>
      <c r="L83" s="5">
        <f t="shared" si="53"/>
        <v>0</v>
      </c>
      <c r="M83" s="106">
        <f t="shared" si="48"/>
        <v>6.0571076257959306E-3</v>
      </c>
      <c r="N83" s="29">
        <f t="shared" si="37"/>
        <v>254.54086660949361</v>
      </c>
      <c r="O83" s="64"/>
      <c r="P83" s="5" t="str">
        <f t="shared" si="38"/>
        <v/>
      </c>
      <c r="Q83" s="133"/>
      <c r="R83" s="78">
        <f t="shared" si="39"/>
        <v>0</v>
      </c>
      <c r="S83" s="57" t="str">
        <f t="shared" si="40"/>
        <v/>
      </c>
      <c r="T83" s="29">
        <f t="shared" si="41"/>
        <v>0</v>
      </c>
      <c r="U83" s="47">
        <v>322.65753999999998</v>
      </c>
      <c r="V83" s="28">
        <v>17.394120000000001</v>
      </c>
      <c r="W83" s="60">
        <f t="shared" si="42"/>
        <v>5.3908921514742851E-2</v>
      </c>
      <c r="X83" s="61">
        <f t="shared" si="43"/>
        <v>64.531508000000002</v>
      </c>
      <c r="Y83" s="29">
        <f t="shared" si="49"/>
        <v>64.531508000000002</v>
      </c>
      <c r="Z83" s="132">
        <f t="shared" si="44"/>
        <v>6618.0625318468337</v>
      </c>
      <c r="AA83" s="260">
        <v>0</v>
      </c>
      <c r="AB83" s="260">
        <f t="shared" si="50"/>
        <v>64.531508000000002</v>
      </c>
      <c r="AC83" s="261">
        <f t="shared" si="51"/>
        <v>6682.5940398468338</v>
      </c>
      <c r="AD83" s="304">
        <v>0</v>
      </c>
      <c r="AE83" s="262">
        <f t="shared" si="45"/>
        <v>6363.5216652373401</v>
      </c>
      <c r="AF83" s="263">
        <f t="shared" si="52"/>
        <v>6363.5216652373401</v>
      </c>
      <c r="AG83" s="216">
        <f t="shared" si="46"/>
        <v>0</v>
      </c>
      <c r="AH83" s="112">
        <f t="shared" si="47"/>
        <v>6682.5940398468338</v>
      </c>
    </row>
    <row r="84" spans="1:34">
      <c r="A84" s="37" t="s">
        <v>184</v>
      </c>
      <c r="B84" s="3" t="s">
        <v>185</v>
      </c>
      <c r="C84" s="2" t="s">
        <v>186</v>
      </c>
      <c r="D84" s="217">
        <v>490.19278210965086</v>
      </c>
      <c r="E84" s="159">
        <v>2916.03</v>
      </c>
      <c r="F84" s="259">
        <v>952.56279450796615</v>
      </c>
      <c r="G84" s="128">
        <f t="shared" si="36"/>
        <v>-0.67333573574072758</v>
      </c>
      <c r="H84" s="5">
        <f t="shared" ref="H84:L93" si="54">+IF(AND($G84&lt;=H$1,$G84&gt;I$1),H$2,0)*$D84</f>
        <v>0</v>
      </c>
      <c r="I84" s="5">
        <f t="shared" si="54"/>
        <v>0</v>
      </c>
      <c r="J84" s="5">
        <f t="shared" si="54"/>
        <v>0</v>
      </c>
      <c r="K84" s="5">
        <f t="shared" si="54"/>
        <v>0</v>
      </c>
      <c r="L84" s="5">
        <f t="shared" si="54"/>
        <v>24.509639105482545</v>
      </c>
      <c r="M84" s="106">
        <f t="shared" si="48"/>
        <v>5.832364912903438E-4</v>
      </c>
      <c r="N84" s="29">
        <f t="shared" si="37"/>
        <v>24.509639105482545</v>
      </c>
      <c r="O84" s="64"/>
      <c r="P84" s="5" t="str">
        <f t="shared" si="38"/>
        <v/>
      </c>
      <c r="Q84" s="133"/>
      <c r="R84" s="78">
        <f t="shared" si="39"/>
        <v>0</v>
      </c>
      <c r="S84" s="57" t="str">
        <f t="shared" si="40"/>
        <v/>
      </c>
      <c r="T84" s="29">
        <f t="shared" si="41"/>
        <v>0</v>
      </c>
      <c r="U84" s="47">
        <v>1.7499900000000252</v>
      </c>
      <c r="V84" s="28">
        <v>0</v>
      </c>
      <c r="W84" s="60">
        <f t="shared" si="42"/>
        <v>0</v>
      </c>
      <c r="X84" s="61">
        <f t="shared" si="43"/>
        <v>0.34999800000000508</v>
      </c>
      <c r="Y84" s="29">
        <f t="shared" si="49"/>
        <v>0</v>
      </c>
      <c r="Z84" s="132">
        <f t="shared" si="44"/>
        <v>514.70242121513343</v>
      </c>
      <c r="AA84" s="260">
        <v>379.08290145767296</v>
      </c>
      <c r="AB84" s="260">
        <f t="shared" si="50"/>
        <v>0</v>
      </c>
      <c r="AC84" s="261">
        <f t="shared" si="51"/>
        <v>893.78532267280639</v>
      </c>
      <c r="AD84" s="304">
        <v>0</v>
      </c>
      <c r="AE84" s="262">
        <f t="shared" si="45"/>
        <v>490.19278210965086</v>
      </c>
      <c r="AF84" s="263">
        <f t="shared" si="52"/>
        <v>869.27568356732377</v>
      </c>
      <c r="AG84" s="216">
        <f t="shared" si="46"/>
        <v>0</v>
      </c>
      <c r="AH84" s="112">
        <f t="shared" si="47"/>
        <v>893.78532267280639</v>
      </c>
    </row>
    <row r="85" spans="1:34">
      <c r="A85" s="37" t="s">
        <v>184</v>
      </c>
      <c r="B85" s="3" t="s">
        <v>187</v>
      </c>
      <c r="C85" s="2" t="s">
        <v>188</v>
      </c>
      <c r="D85" s="217">
        <v>23457.078413766365</v>
      </c>
      <c r="E85" s="159">
        <v>31389.1</v>
      </c>
      <c r="F85" s="259">
        <v>28781.006161228262</v>
      </c>
      <c r="G85" s="128">
        <f t="shared" si="36"/>
        <v>-8.3089156387782248E-2</v>
      </c>
      <c r="H85" s="5">
        <f t="shared" si="54"/>
        <v>0</v>
      </c>
      <c r="I85" s="5">
        <f t="shared" si="54"/>
        <v>469.1415682753273</v>
      </c>
      <c r="J85" s="5">
        <f t="shared" si="54"/>
        <v>0</v>
      </c>
      <c r="K85" s="5">
        <f t="shared" si="54"/>
        <v>0</v>
      </c>
      <c r="L85" s="5">
        <f t="shared" si="54"/>
        <v>0</v>
      </c>
      <c r="M85" s="106">
        <f t="shared" si="48"/>
        <v>1.1163790744603219E-2</v>
      </c>
      <c r="N85" s="29">
        <f t="shared" si="37"/>
        <v>469.1415682753273</v>
      </c>
      <c r="O85" s="64" t="s">
        <v>918</v>
      </c>
      <c r="P85" s="5">
        <f t="shared" si="38"/>
        <v>23457.078413766365</v>
      </c>
      <c r="Q85" s="133">
        <v>1.0518239933716642</v>
      </c>
      <c r="R85" s="78">
        <f t="shared" si="39"/>
        <v>23457.078413766365</v>
      </c>
      <c r="S85" s="57">
        <f t="shared" si="40"/>
        <v>1.9228332433614756E-2</v>
      </c>
      <c r="T85" s="29">
        <f t="shared" si="41"/>
        <v>711.44830004374592</v>
      </c>
      <c r="U85" s="47">
        <v>1659.38616</v>
      </c>
      <c r="V85" s="28">
        <v>639.45736999999997</v>
      </c>
      <c r="W85" s="60">
        <f t="shared" si="42"/>
        <v>0.38535778194028081</v>
      </c>
      <c r="X85" s="61">
        <f t="shared" si="43"/>
        <v>331.87723200000005</v>
      </c>
      <c r="Y85" s="29">
        <f t="shared" si="49"/>
        <v>331.87723200000005</v>
      </c>
      <c r="Z85" s="132">
        <f t="shared" si="44"/>
        <v>24637.66828208544</v>
      </c>
      <c r="AA85" s="260">
        <v>0</v>
      </c>
      <c r="AB85" s="260">
        <f t="shared" si="50"/>
        <v>331.87723200000005</v>
      </c>
      <c r="AC85" s="261">
        <f t="shared" si="51"/>
        <v>24969.545514085439</v>
      </c>
      <c r="AD85" s="304">
        <v>508</v>
      </c>
      <c r="AE85" s="262">
        <f t="shared" si="45"/>
        <v>23965.078413766365</v>
      </c>
      <c r="AF85" s="263">
        <f t="shared" si="52"/>
        <v>23965.078413766365</v>
      </c>
      <c r="AG85" s="216">
        <f t="shared" si="46"/>
        <v>0</v>
      </c>
      <c r="AH85" s="112">
        <f t="shared" si="47"/>
        <v>24969.545514085439</v>
      </c>
    </row>
    <row r="86" spans="1:34">
      <c r="A86" s="37" t="s">
        <v>184</v>
      </c>
      <c r="B86" s="3" t="s">
        <v>189</v>
      </c>
      <c r="C86" s="2" t="s">
        <v>190</v>
      </c>
      <c r="D86" s="217">
        <v>0</v>
      </c>
      <c r="E86" s="159">
        <v>0</v>
      </c>
      <c r="F86" s="259">
        <v>0</v>
      </c>
      <c r="G86" s="128">
        <f t="shared" si="36"/>
        <v>0</v>
      </c>
      <c r="H86" s="5">
        <f t="shared" si="54"/>
        <v>0</v>
      </c>
      <c r="I86" s="5">
        <f t="shared" si="54"/>
        <v>0</v>
      </c>
      <c r="J86" s="5">
        <f t="shared" si="54"/>
        <v>0</v>
      </c>
      <c r="K86" s="5">
        <f t="shared" si="54"/>
        <v>0</v>
      </c>
      <c r="L86" s="5">
        <f t="shared" si="54"/>
        <v>0</v>
      </c>
      <c r="M86" s="106">
        <f t="shared" si="48"/>
        <v>0</v>
      </c>
      <c r="N86" s="29">
        <f t="shared" si="37"/>
        <v>0</v>
      </c>
      <c r="O86" s="64"/>
      <c r="P86" s="5" t="str">
        <f t="shared" si="38"/>
        <v/>
      </c>
      <c r="Q86" s="133"/>
      <c r="R86" s="78">
        <f t="shared" si="39"/>
        <v>0</v>
      </c>
      <c r="S86" s="57" t="str">
        <f t="shared" si="40"/>
        <v/>
      </c>
      <c r="T86" s="29">
        <f t="shared" si="41"/>
        <v>0</v>
      </c>
      <c r="U86" s="47">
        <v>0</v>
      </c>
      <c r="V86" s="28">
        <v>0</v>
      </c>
      <c r="W86" s="60">
        <f t="shared" si="42"/>
        <v>0</v>
      </c>
      <c r="X86" s="61">
        <f t="shared" si="43"/>
        <v>0</v>
      </c>
      <c r="Y86" s="29">
        <f t="shared" si="49"/>
        <v>0</v>
      </c>
      <c r="Z86" s="132">
        <f t="shared" si="44"/>
        <v>0</v>
      </c>
      <c r="AA86" s="260">
        <v>370.16615339686541</v>
      </c>
      <c r="AB86" s="260">
        <f t="shared" si="50"/>
        <v>0</v>
      </c>
      <c r="AC86" s="261">
        <f t="shared" si="51"/>
        <v>370.16615339686541</v>
      </c>
      <c r="AD86" s="304">
        <v>0</v>
      </c>
      <c r="AE86" s="262">
        <f t="shared" si="45"/>
        <v>0</v>
      </c>
      <c r="AF86" s="263">
        <f t="shared" si="52"/>
        <v>370.16615339686541</v>
      </c>
      <c r="AG86" s="216">
        <f t="shared" si="46"/>
        <v>0</v>
      </c>
      <c r="AH86" s="112">
        <f t="shared" si="47"/>
        <v>370.16615339686541</v>
      </c>
    </row>
    <row r="87" spans="1:34">
      <c r="A87" s="37" t="s">
        <v>184</v>
      </c>
      <c r="B87" s="3" t="s">
        <v>191</v>
      </c>
      <c r="C87" s="2" t="s">
        <v>192</v>
      </c>
      <c r="D87" s="217">
        <v>4884.4836087609501</v>
      </c>
      <c r="E87" s="159">
        <v>8758.7199999999993</v>
      </c>
      <c r="F87" s="259">
        <v>6366.520793191522</v>
      </c>
      <c r="G87" s="128">
        <f t="shared" si="36"/>
        <v>-0.27312200947267151</v>
      </c>
      <c r="H87" s="5">
        <f t="shared" si="54"/>
        <v>0</v>
      </c>
      <c r="I87" s="5">
        <f t="shared" si="54"/>
        <v>0</v>
      </c>
      <c r="J87" s="5">
        <f t="shared" si="54"/>
        <v>0</v>
      </c>
      <c r="K87" s="5">
        <f t="shared" si="54"/>
        <v>195.379344350438</v>
      </c>
      <c r="L87" s="5">
        <f t="shared" si="54"/>
        <v>0</v>
      </c>
      <c r="M87" s="106">
        <f t="shared" si="48"/>
        <v>4.6492876855158335E-3</v>
      </c>
      <c r="N87" s="29">
        <f t="shared" si="37"/>
        <v>195.379344350438</v>
      </c>
      <c r="O87" s="64"/>
      <c r="P87" s="5" t="str">
        <f t="shared" si="38"/>
        <v/>
      </c>
      <c r="Q87" s="133"/>
      <c r="R87" s="78">
        <f t="shared" si="39"/>
        <v>0</v>
      </c>
      <c r="S87" s="57" t="str">
        <f t="shared" si="40"/>
        <v/>
      </c>
      <c r="T87" s="29">
        <f t="shared" si="41"/>
        <v>0</v>
      </c>
      <c r="U87" s="47">
        <v>188.79899999999998</v>
      </c>
      <c r="V87" s="28">
        <v>2.3383500000000481</v>
      </c>
      <c r="W87" s="60">
        <f t="shared" si="42"/>
        <v>1.2385393990434528E-2</v>
      </c>
      <c r="X87" s="61">
        <f t="shared" si="43"/>
        <v>37.759799999999998</v>
      </c>
      <c r="Y87" s="29">
        <f t="shared" si="49"/>
        <v>37.759799999999998</v>
      </c>
      <c r="Z87" s="132">
        <f t="shared" si="44"/>
        <v>5079.8629531113884</v>
      </c>
      <c r="AA87" s="260">
        <v>375.32759055974464</v>
      </c>
      <c r="AB87" s="260">
        <f t="shared" si="50"/>
        <v>37.759799999999998</v>
      </c>
      <c r="AC87" s="261">
        <f t="shared" si="51"/>
        <v>5492.9503436711329</v>
      </c>
      <c r="AD87" s="304">
        <v>0</v>
      </c>
      <c r="AE87" s="262">
        <f t="shared" si="45"/>
        <v>4884.4836087609501</v>
      </c>
      <c r="AF87" s="263">
        <f t="shared" si="52"/>
        <v>5259.8111993206949</v>
      </c>
      <c r="AG87" s="216">
        <f t="shared" si="46"/>
        <v>0</v>
      </c>
      <c r="AH87" s="112">
        <f t="shared" si="47"/>
        <v>5492.9503436711329</v>
      </c>
    </row>
    <row r="88" spans="1:34">
      <c r="A88" s="37" t="s">
        <v>193</v>
      </c>
      <c r="B88" s="3" t="s">
        <v>194</v>
      </c>
      <c r="C88" s="2" t="s">
        <v>195</v>
      </c>
      <c r="D88" s="217">
        <v>2368.1679000459321</v>
      </c>
      <c r="E88" s="159">
        <v>2789.1</v>
      </c>
      <c r="F88" s="259">
        <v>1444.7379408550139</v>
      </c>
      <c r="G88" s="128">
        <f t="shared" si="36"/>
        <v>-0.48200568611558781</v>
      </c>
      <c r="H88" s="5">
        <f t="shared" si="54"/>
        <v>0</v>
      </c>
      <c r="I88" s="5">
        <f t="shared" si="54"/>
        <v>0</v>
      </c>
      <c r="J88" s="5">
        <f t="shared" si="54"/>
        <v>0</v>
      </c>
      <c r="K88" s="5">
        <f t="shared" si="54"/>
        <v>0</v>
      </c>
      <c r="L88" s="5">
        <f t="shared" si="54"/>
        <v>118.40839500229661</v>
      </c>
      <c r="M88" s="106">
        <f t="shared" si="48"/>
        <v>2.8176708985083567E-3</v>
      </c>
      <c r="N88" s="29">
        <f t="shared" si="37"/>
        <v>118.40839500229661</v>
      </c>
      <c r="O88" s="64"/>
      <c r="P88" s="5" t="str">
        <f t="shared" si="38"/>
        <v/>
      </c>
      <c r="Q88" s="133"/>
      <c r="R88" s="78">
        <f t="shared" si="39"/>
        <v>0</v>
      </c>
      <c r="S88" s="57" t="str">
        <f t="shared" si="40"/>
        <v/>
      </c>
      <c r="T88" s="29">
        <f t="shared" si="41"/>
        <v>0</v>
      </c>
      <c r="U88" s="47">
        <v>218.90190999999999</v>
      </c>
      <c r="V88" s="28">
        <v>46.803820000000002</v>
      </c>
      <c r="W88" s="60">
        <f t="shared" si="42"/>
        <v>0.21381183928454534</v>
      </c>
      <c r="X88" s="61">
        <f t="shared" si="43"/>
        <v>43.780382000000003</v>
      </c>
      <c r="Y88" s="29">
        <f t="shared" si="49"/>
        <v>43.780382000000003</v>
      </c>
      <c r="Z88" s="132">
        <f t="shared" si="44"/>
        <v>2486.5762950482285</v>
      </c>
      <c r="AA88" s="260">
        <v>0</v>
      </c>
      <c r="AB88" s="260">
        <f t="shared" si="50"/>
        <v>43.780382000000003</v>
      </c>
      <c r="AC88" s="261">
        <f t="shared" si="51"/>
        <v>2530.3566770482284</v>
      </c>
      <c r="AD88" s="304">
        <v>0</v>
      </c>
      <c r="AE88" s="262">
        <f t="shared" si="45"/>
        <v>2368.1679000459321</v>
      </c>
      <c r="AF88" s="263">
        <f t="shared" si="52"/>
        <v>2368.1679000459321</v>
      </c>
      <c r="AG88" s="216">
        <f t="shared" si="46"/>
        <v>0</v>
      </c>
      <c r="AH88" s="112">
        <f t="shared" si="47"/>
        <v>2530.3566770482284</v>
      </c>
    </row>
    <row r="89" spans="1:34">
      <c r="A89" s="37" t="s">
        <v>193</v>
      </c>
      <c r="B89" s="3" t="s">
        <v>196</v>
      </c>
      <c r="C89" s="2" t="s">
        <v>197</v>
      </c>
      <c r="D89" s="217">
        <v>0</v>
      </c>
      <c r="E89" s="159">
        <v>0</v>
      </c>
      <c r="F89" s="259">
        <v>0</v>
      </c>
      <c r="G89" s="128">
        <f t="shared" si="36"/>
        <v>0</v>
      </c>
      <c r="H89" s="5">
        <f t="shared" si="54"/>
        <v>0</v>
      </c>
      <c r="I89" s="5">
        <f t="shared" si="54"/>
        <v>0</v>
      </c>
      <c r="J89" s="5">
        <f t="shared" si="54"/>
        <v>0</v>
      </c>
      <c r="K89" s="5">
        <f t="shared" si="54"/>
        <v>0</v>
      </c>
      <c r="L89" s="5">
        <f t="shared" si="54"/>
        <v>0</v>
      </c>
      <c r="M89" s="106">
        <f t="shared" si="48"/>
        <v>0</v>
      </c>
      <c r="N89" s="29">
        <f t="shared" si="37"/>
        <v>0</v>
      </c>
      <c r="O89" s="64"/>
      <c r="P89" s="5" t="str">
        <f t="shared" si="38"/>
        <v/>
      </c>
      <c r="Q89" s="133"/>
      <c r="R89" s="78">
        <f t="shared" si="39"/>
        <v>0</v>
      </c>
      <c r="S89" s="57" t="str">
        <f t="shared" si="40"/>
        <v/>
      </c>
      <c r="T89" s="29">
        <f t="shared" si="41"/>
        <v>0</v>
      </c>
      <c r="U89" s="47">
        <v>18.129140000000007</v>
      </c>
      <c r="V89" s="28">
        <v>0</v>
      </c>
      <c r="W89" s="60">
        <f t="shared" si="42"/>
        <v>0</v>
      </c>
      <c r="X89" s="61">
        <f t="shared" si="43"/>
        <v>3.6258280000000016</v>
      </c>
      <c r="Y89" s="29">
        <f t="shared" si="49"/>
        <v>0</v>
      </c>
      <c r="Z89" s="132">
        <f t="shared" si="44"/>
        <v>0</v>
      </c>
      <c r="AA89" s="260">
        <v>456.65301181470409</v>
      </c>
      <c r="AB89" s="260">
        <f t="shared" si="50"/>
        <v>0</v>
      </c>
      <c r="AC89" s="261">
        <f t="shared" si="51"/>
        <v>456.65301181470409</v>
      </c>
      <c r="AD89" s="304">
        <v>0</v>
      </c>
      <c r="AE89" s="262">
        <f t="shared" si="45"/>
        <v>0</v>
      </c>
      <c r="AF89" s="263">
        <f t="shared" si="52"/>
        <v>456.65301181470409</v>
      </c>
      <c r="AG89" s="216">
        <f t="shared" si="46"/>
        <v>0</v>
      </c>
      <c r="AH89" s="112">
        <f t="shared" si="47"/>
        <v>456.65301181470409</v>
      </c>
    </row>
    <row r="90" spans="1:34">
      <c r="A90" s="37" t="s">
        <v>193</v>
      </c>
      <c r="B90" s="3" t="s">
        <v>200</v>
      </c>
      <c r="C90" s="2" t="s">
        <v>201</v>
      </c>
      <c r="D90" s="217">
        <v>38917.475131300722</v>
      </c>
      <c r="E90" s="159">
        <v>45947.61</v>
      </c>
      <c r="F90" s="259">
        <v>44281.370466909619</v>
      </c>
      <c r="G90" s="128">
        <f t="shared" si="36"/>
        <v>-3.6263899974131042E-2</v>
      </c>
      <c r="H90" s="5">
        <f t="shared" si="54"/>
        <v>389.17475131300722</v>
      </c>
      <c r="I90" s="5">
        <f t="shared" si="54"/>
        <v>0</v>
      </c>
      <c r="J90" s="5">
        <f t="shared" si="54"/>
        <v>0</v>
      </c>
      <c r="K90" s="5">
        <f t="shared" si="54"/>
        <v>0</v>
      </c>
      <c r="L90" s="5">
        <f t="shared" si="54"/>
        <v>0</v>
      </c>
      <c r="M90" s="106">
        <f t="shared" si="48"/>
        <v>9.2608836661253503E-3</v>
      </c>
      <c r="N90" s="29">
        <f t="shared" si="37"/>
        <v>389.17475131300722</v>
      </c>
      <c r="O90" s="64" t="s">
        <v>918</v>
      </c>
      <c r="P90" s="5">
        <f t="shared" si="38"/>
        <v>38917.475131300722</v>
      </c>
      <c r="Q90" s="133">
        <v>1.075814902913016</v>
      </c>
      <c r="R90" s="78">
        <f t="shared" si="39"/>
        <v>38917.475131300722</v>
      </c>
      <c r="S90" s="57">
        <f t="shared" si="40"/>
        <v>3.1901592180482989E-2</v>
      </c>
      <c r="T90" s="29">
        <f t="shared" si="41"/>
        <v>1180.3589106778707</v>
      </c>
      <c r="U90" s="47">
        <v>2796.6805199999999</v>
      </c>
      <c r="V90" s="28">
        <v>1292.7047700000001</v>
      </c>
      <c r="W90" s="60">
        <f t="shared" si="42"/>
        <v>0.46222825980852478</v>
      </c>
      <c r="X90" s="61">
        <f t="shared" si="43"/>
        <v>559.33610399999998</v>
      </c>
      <c r="Y90" s="29">
        <f t="shared" si="49"/>
        <v>559.33610399999998</v>
      </c>
      <c r="Z90" s="132">
        <f t="shared" si="44"/>
        <v>40487.008793291599</v>
      </c>
      <c r="AA90" s="260">
        <v>0</v>
      </c>
      <c r="AB90" s="260">
        <f t="shared" si="50"/>
        <v>559.33610399999998</v>
      </c>
      <c r="AC90" s="261">
        <f t="shared" si="51"/>
        <v>41046.344897291601</v>
      </c>
      <c r="AD90" s="304">
        <v>823</v>
      </c>
      <c r="AE90" s="262">
        <f t="shared" si="45"/>
        <v>39740.475131300722</v>
      </c>
      <c r="AF90" s="263">
        <f t="shared" si="52"/>
        <v>39740.475131300722</v>
      </c>
      <c r="AG90" s="216">
        <f t="shared" si="46"/>
        <v>0</v>
      </c>
      <c r="AH90" s="112">
        <f t="shared" si="47"/>
        <v>41046.344897291601</v>
      </c>
    </row>
    <row r="91" spans="1:34">
      <c r="A91" s="37" t="s">
        <v>193</v>
      </c>
      <c r="B91" s="3" t="s">
        <v>198</v>
      </c>
      <c r="C91" s="187" t="s">
        <v>199</v>
      </c>
      <c r="D91" s="217">
        <v>2214.2934126032378</v>
      </c>
      <c r="E91" s="159">
        <v>3488.29</v>
      </c>
      <c r="F91" s="259">
        <v>2617.3154429175465</v>
      </c>
      <c r="G91" s="128">
        <f t="shared" si="36"/>
        <v>-0.24968524895649546</v>
      </c>
      <c r="H91" s="5">
        <f t="shared" si="54"/>
        <v>0</v>
      </c>
      <c r="I91" s="5">
        <f t="shared" si="54"/>
        <v>0</v>
      </c>
      <c r="J91" s="5">
        <f t="shared" si="54"/>
        <v>0</v>
      </c>
      <c r="K91" s="5">
        <f t="shared" si="54"/>
        <v>88.571736504129518</v>
      </c>
      <c r="L91" s="5">
        <f t="shared" si="54"/>
        <v>0</v>
      </c>
      <c r="M91" s="106">
        <f t="shared" si="48"/>
        <v>2.107671541136889E-3</v>
      </c>
      <c r="N91" s="29">
        <f t="shared" si="37"/>
        <v>88.571736504129518</v>
      </c>
      <c r="O91" s="64"/>
      <c r="P91" s="5" t="str">
        <f t="shared" si="38"/>
        <v/>
      </c>
      <c r="Q91" s="133"/>
      <c r="R91" s="78">
        <f t="shared" si="39"/>
        <v>0</v>
      </c>
      <c r="S91" s="57" t="str">
        <f t="shared" si="40"/>
        <v/>
      </c>
      <c r="T91" s="29">
        <f t="shared" si="41"/>
        <v>0</v>
      </c>
      <c r="U91" s="47">
        <v>249.14536000000001</v>
      </c>
      <c r="V91" s="28">
        <v>38.477290000000004</v>
      </c>
      <c r="W91" s="60">
        <f t="shared" si="42"/>
        <v>0.15443711253542913</v>
      </c>
      <c r="X91" s="61">
        <f t="shared" si="43"/>
        <v>49.829072000000004</v>
      </c>
      <c r="Y91" s="29">
        <f t="shared" si="49"/>
        <v>49.829072000000004</v>
      </c>
      <c r="Z91" s="132">
        <f t="shared" si="44"/>
        <v>2302.8651491073674</v>
      </c>
      <c r="AA91" s="260">
        <v>0</v>
      </c>
      <c r="AB91" s="260">
        <f t="shared" si="50"/>
        <v>49.829072000000004</v>
      </c>
      <c r="AC91" s="261">
        <f t="shared" si="51"/>
        <v>2352.6942211073674</v>
      </c>
      <c r="AD91" s="304">
        <v>0</v>
      </c>
      <c r="AE91" s="262">
        <f t="shared" si="45"/>
        <v>2214.2934126032378</v>
      </c>
      <c r="AF91" s="263">
        <f t="shared" si="52"/>
        <v>2214.2934126032378</v>
      </c>
      <c r="AG91" s="216">
        <f t="shared" si="46"/>
        <v>0</v>
      </c>
      <c r="AH91" s="112">
        <f t="shared" si="47"/>
        <v>2352.6942211073674</v>
      </c>
    </row>
    <row r="92" spans="1:34">
      <c r="A92" s="37" t="s">
        <v>202</v>
      </c>
      <c r="B92" s="3" t="s">
        <v>203</v>
      </c>
      <c r="C92" s="2" t="s">
        <v>204</v>
      </c>
      <c r="D92" s="217">
        <v>8372.875972840151</v>
      </c>
      <c r="E92" s="159">
        <v>10339.65</v>
      </c>
      <c r="F92" s="259">
        <v>10563.204750633142</v>
      </c>
      <c r="G92" s="128">
        <f t="shared" si="36"/>
        <v>2.1621113928725011E-2</v>
      </c>
      <c r="H92" s="5">
        <f t="shared" si="54"/>
        <v>0</v>
      </c>
      <c r="I92" s="5">
        <f t="shared" si="54"/>
        <v>0</v>
      </c>
      <c r="J92" s="5">
        <f t="shared" si="54"/>
        <v>0</v>
      </c>
      <c r="K92" s="5">
        <f t="shared" si="54"/>
        <v>0</v>
      </c>
      <c r="L92" s="5">
        <f t="shared" si="54"/>
        <v>0</v>
      </c>
      <c r="M92" s="106">
        <f t="shared" si="48"/>
        <v>0</v>
      </c>
      <c r="N92" s="29">
        <f t="shared" si="37"/>
        <v>0</v>
      </c>
      <c r="O92" s="64"/>
      <c r="P92" s="5" t="str">
        <f t="shared" si="38"/>
        <v/>
      </c>
      <c r="Q92" s="133"/>
      <c r="R92" s="78">
        <f t="shared" si="39"/>
        <v>0</v>
      </c>
      <c r="S92" s="57" t="str">
        <f t="shared" si="40"/>
        <v/>
      </c>
      <c r="T92" s="29">
        <f t="shared" si="41"/>
        <v>0</v>
      </c>
      <c r="U92" s="47">
        <v>521.87201000000005</v>
      </c>
      <c r="V92" s="28">
        <v>1.0945100000000139</v>
      </c>
      <c r="W92" s="60">
        <f t="shared" si="42"/>
        <v>2.0972766866726839E-3</v>
      </c>
      <c r="X92" s="61">
        <f t="shared" si="43"/>
        <v>104.37440200000002</v>
      </c>
      <c r="Y92" s="29">
        <f t="shared" si="49"/>
        <v>104.37440200000002</v>
      </c>
      <c r="Z92" s="132">
        <f t="shared" si="44"/>
        <v>8372.875972840151</v>
      </c>
      <c r="AA92" s="260">
        <v>477.16919319583593</v>
      </c>
      <c r="AB92" s="260">
        <f t="shared" si="50"/>
        <v>104.37440200000002</v>
      </c>
      <c r="AC92" s="261">
        <f t="shared" si="51"/>
        <v>8954.4195680359862</v>
      </c>
      <c r="AD92" s="304">
        <v>0</v>
      </c>
      <c r="AE92" s="262">
        <f t="shared" si="45"/>
        <v>8372.875972840151</v>
      </c>
      <c r="AF92" s="263">
        <f t="shared" si="52"/>
        <v>8850.0451660359868</v>
      </c>
      <c r="AG92" s="216">
        <f t="shared" si="46"/>
        <v>0</v>
      </c>
      <c r="AH92" s="112">
        <f t="shared" si="47"/>
        <v>8954.4195680359862</v>
      </c>
    </row>
    <row r="93" spans="1:34">
      <c r="A93" s="37" t="s">
        <v>202</v>
      </c>
      <c r="B93" s="3" t="s">
        <v>205</v>
      </c>
      <c r="C93" s="2" t="s">
        <v>206</v>
      </c>
      <c r="D93" s="217">
        <v>5244.114474650215</v>
      </c>
      <c r="E93" s="159">
        <v>8763.94</v>
      </c>
      <c r="F93" s="259">
        <v>5997.6533675096125</v>
      </c>
      <c r="G93" s="128">
        <f t="shared" si="36"/>
        <v>-0.31564417744648954</v>
      </c>
      <c r="H93" s="5">
        <f t="shared" si="54"/>
        <v>0</v>
      </c>
      <c r="I93" s="5">
        <f t="shared" si="54"/>
        <v>0</v>
      </c>
      <c r="J93" s="5">
        <f t="shared" si="54"/>
        <v>0</v>
      </c>
      <c r="K93" s="5">
        <f t="shared" si="54"/>
        <v>0</v>
      </c>
      <c r="L93" s="5">
        <f t="shared" si="54"/>
        <v>262.20572373251076</v>
      </c>
      <c r="M93" s="106">
        <f t="shared" si="48"/>
        <v>6.2395021667938982E-3</v>
      </c>
      <c r="N93" s="29">
        <f t="shared" si="37"/>
        <v>262.20572373251076</v>
      </c>
      <c r="O93" s="64"/>
      <c r="P93" s="5" t="str">
        <f t="shared" si="38"/>
        <v/>
      </c>
      <c r="Q93" s="133"/>
      <c r="R93" s="78">
        <f t="shared" si="39"/>
        <v>0</v>
      </c>
      <c r="S93" s="57" t="str">
        <f t="shared" si="40"/>
        <v/>
      </c>
      <c r="T93" s="29">
        <f t="shared" si="41"/>
        <v>0</v>
      </c>
      <c r="U93" s="47">
        <v>691.37622999999996</v>
      </c>
      <c r="V93" s="28">
        <v>22.37236</v>
      </c>
      <c r="W93" s="60">
        <f t="shared" si="42"/>
        <v>3.2359168610699852E-2</v>
      </c>
      <c r="X93" s="61">
        <f t="shared" si="43"/>
        <v>138.27524600000001</v>
      </c>
      <c r="Y93" s="29">
        <f t="shared" si="49"/>
        <v>138.27524600000001</v>
      </c>
      <c r="Z93" s="132">
        <f t="shared" si="44"/>
        <v>5506.3201983827257</v>
      </c>
      <c r="AA93" s="260">
        <v>0</v>
      </c>
      <c r="AB93" s="260">
        <f t="shared" si="50"/>
        <v>138.27524600000001</v>
      </c>
      <c r="AC93" s="261">
        <f t="shared" si="51"/>
        <v>5644.5954443827259</v>
      </c>
      <c r="AD93" s="304">
        <v>0</v>
      </c>
      <c r="AE93" s="262">
        <f t="shared" si="45"/>
        <v>5244.114474650215</v>
      </c>
      <c r="AF93" s="263">
        <f t="shared" si="52"/>
        <v>5244.114474650215</v>
      </c>
      <c r="AG93" s="216">
        <f t="shared" si="46"/>
        <v>0</v>
      </c>
      <c r="AH93" s="112">
        <f t="shared" si="47"/>
        <v>5644.5954443827259</v>
      </c>
    </row>
    <row r="94" spans="1:34">
      <c r="A94" s="37" t="s">
        <v>202</v>
      </c>
      <c r="B94" s="3" t="s">
        <v>207</v>
      </c>
      <c r="C94" s="2" t="s">
        <v>208</v>
      </c>
      <c r="D94" s="217">
        <v>2592.18123403035</v>
      </c>
      <c r="E94" s="159">
        <v>3003.72</v>
      </c>
      <c r="F94" s="259">
        <v>2485.307072844234</v>
      </c>
      <c r="G94" s="128">
        <f t="shared" si="36"/>
        <v>-0.17259029708353835</v>
      </c>
      <c r="H94" s="5">
        <f t="shared" ref="H94:L103" si="55">+IF(AND($G94&lt;=H$1,$G94&gt;I$1),H$2,0)*$D94</f>
        <v>0</v>
      </c>
      <c r="I94" s="5">
        <f t="shared" si="55"/>
        <v>0</v>
      </c>
      <c r="J94" s="5">
        <f t="shared" si="55"/>
        <v>0</v>
      </c>
      <c r="K94" s="5">
        <f t="shared" si="55"/>
        <v>103.687249361214</v>
      </c>
      <c r="L94" s="5">
        <f t="shared" si="55"/>
        <v>0</v>
      </c>
      <c r="M94" s="106">
        <f t="shared" si="48"/>
        <v>2.4673634421428082E-3</v>
      </c>
      <c r="N94" s="29">
        <f t="shared" si="37"/>
        <v>103.687249361214</v>
      </c>
      <c r="O94" s="64" t="s">
        <v>921</v>
      </c>
      <c r="P94" s="5">
        <f t="shared" si="38"/>
        <v>2592.18123403035</v>
      </c>
      <c r="Q94" s="133">
        <v>1.0796910429169597</v>
      </c>
      <c r="R94" s="78">
        <f t="shared" si="39"/>
        <v>2592.18123403035</v>
      </c>
      <c r="S94" s="57">
        <f t="shared" si="40"/>
        <v>2.1248734227217966E-3</v>
      </c>
      <c r="T94" s="29">
        <f t="shared" si="41"/>
        <v>78.620316640706477</v>
      </c>
      <c r="U94" s="47">
        <v>0</v>
      </c>
      <c r="V94" s="28">
        <v>0</v>
      </c>
      <c r="W94" s="60">
        <f t="shared" si="42"/>
        <v>0</v>
      </c>
      <c r="X94" s="61">
        <f t="shared" si="43"/>
        <v>0</v>
      </c>
      <c r="Y94" s="29">
        <f t="shared" si="49"/>
        <v>0</v>
      </c>
      <c r="Z94" s="132">
        <f t="shared" si="44"/>
        <v>2774.4888000322703</v>
      </c>
      <c r="AA94" s="260">
        <v>0</v>
      </c>
      <c r="AB94" s="260">
        <f t="shared" si="50"/>
        <v>0</v>
      </c>
      <c r="AC94" s="261">
        <f t="shared" si="51"/>
        <v>2774.4888000322703</v>
      </c>
      <c r="AD94" s="304">
        <v>0</v>
      </c>
      <c r="AE94" s="262">
        <f t="shared" si="45"/>
        <v>2592.18123403035</v>
      </c>
      <c r="AF94" s="263">
        <f t="shared" si="52"/>
        <v>2592.18123403035</v>
      </c>
      <c r="AG94" s="216">
        <f t="shared" si="46"/>
        <v>0</v>
      </c>
      <c r="AH94" s="112">
        <f t="shared" si="47"/>
        <v>2774.4888000322703</v>
      </c>
    </row>
    <row r="95" spans="1:34">
      <c r="A95" s="37" t="s">
        <v>202</v>
      </c>
      <c r="B95" s="3" t="s">
        <v>209</v>
      </c>
      <c r="C95" s="2" t="s">
        <v>210</v>
      </c>
      <c r="D95" s="217">
        <v>0</v>
      </c>
      <c r="E95" s="159">
        <v>0</v>
      </c>
      <c r="F95" s="259">
        <v>0</v>
      </c>
      <c r="G95" s="128">
        <f t="shared" si="36"/>
        <v>0</v>
      </c>
      <c r="H95" s="5">
        <f t="shared" si="55"/>
        <v>0</v>
      </c>
      <c r="I95" s="5">
        <f t="shared" si="55"/>
        <v>0</v>
      </c>
      <c r="J95" s="5">
        <f t="shared" si="55"/>
        <v>0</v>
      </c>
      <c r="K95" s="5">
        <f t="shared" si="55"/>
        <v>0</v>
      </c>
      <c r="L95" s="5">
        <f t="shared" si="55"/>
        <v>0</v>
      </c>
      <c r="M95" s="106">
        <f t="shared" si="48"/>
        <v>0</v>
      </c>
      <c r="N95" s="29">
        <f t="shared" si="37"/>
        <v>0</v>
      </c>
      <c r="O95" s="64"/>
      <c r="P95" s="5" t="str">
        <f t="shared" si="38"/>
        <v/>
      </c>
      <c r="Q95" s="133"/>
      <c r="R95" s="78">
        <f t="shared" si="39"/>
        <v>0</v>
      </c>
      <c r="S95" s="57" t="str">
        <f t="shared" si="40"/>
        <v/>
      </c>
      <c r="T95" s="29">
        <f t="shared" si="41"/>
        <v>0</v>
      </c>
      <c r="U95" s="47">
        <v>4.6614000000000004</v>
      </c>
      <c r="V95" s="28">
        <v>0</v>
      </c>
      <c r="W95" s="60">
        <f t="shared" si="42"/>
        <v>0</v>
      </c>
      <c r="X95" s="61">
        <f t="shared" si="43"/>
        <v>0.93228000000000011</v>
      </c>
      <c r="Y95" s="29">
        <f t="shared" si="49"/>
        <v>0</v>
      </c>
      <c r="Z95" s="132">
        <f t="shared" si="44"/>
        <v>0</v>
      </c>
      <c r="AA95" s="260">
        <v>343.63401997125641</v>
      </c>
      <c r="AB95" s="260">
        <f t="shared" si="50"/>
        <v>0</v>
      </c>
      <c r="AC95" s="261">
        <f t="shared" si="51"/>
        <v>343.63401997125641</v>
      </c>
      <c r="AD95" s="304">
        <v>0</v>
      </c>
      <c r="AE95" s="262">
        <f t="shared" si="45"/>
        <v>0</v>
      </c>
      <c r="AF95" s="263">
        <f t="shared" si="52"/>
        <v>343.63401997125641</v>
      </c>
      <c r="AG95" s="216">
        <f t="shared" si="46"/>
        <v>0</v>
      </c>
      <c r="AH95" s="112">
        <f t="shared" si="47"/>
        <v>343.63401997125641</v>
      </c>
    </row>
    <row r="96" spans="1:34">
      <c r="A96" s="37" t="s">
        <v>202</v>
      </c>
      <c r="B96" s="3" t="s">
        <v>211</v>
      </c>
      <c r="C96" s="2" t="s">
        <v>212</v>
      </c>
      <c r="D96" s="217">
        <v>5579.4535443395371</v>
      </c>
      <c r="E96" s="159">
        <v>6510.9</v>
      </c>
      <c r="F96" s="259">
        <v>6425.7045891273619</v>
      </c>
      <c r="G96" s="128">
        <f t="shared" si="36"/>
        <v>-1.3085043676394625E-2</v>
      </c>
      <c r="H96" s="5">
        <f t="shared" si="55"/>
        <v>55.794535443395375</v>
      </c>
      <c r="I96" s="5">
        <f t="shared" si="55"/>
        <v>0</v>
      </c>
      <c r="J96" s="5">
        <f t="shared" si="55"/>
        <v>0</v>
      </c>
      <c r="K96" s="5">
        <f t="shared" si="55"/>
        <v>0</v>
      </c>
      <c r="L96" s="5">
        <f t="shared" si="55"/>
        <v>0</v>
      </c>
      <c r="M96" s="106">
        <f t="shared" si="48"/>
        <v>1.327698418778491E-3</v>
      </c>
      <c r="N96" s="29">
        <f t="shared" si="37"/>
        <v>55.794535443395375</v>
      </c>
      <c r="O96" s="64" t="s">
        <v>919</v>
      </c>
      <c r="P96" s="5">
        <f t="shared" si="38"/>
        <v>5579.4535443395371</v>
      </c>
      <c r="Q96" s="133">
        <v>1.0398447847793273</v>
      </c>
      <c r="R96" s="78">
        <f t="shared" si="39"/>
        <v>5579.4535443395371</v>
      </c>
      <c r="S96" s="57">
        <f t="shared" si="40"/>
        <v>4.5736125213917825E-3</v>
      </c>
      <c r="T96" s="29">
        <f t="shared" si="41"/>
        <v>169.22366329149597</v>
      </c>
      <c r="U96" s="47">
        <v>822.88607999999999</v>
      </c>
      <c r="V96" s="28">
        <v>0</v>
      </c>
      <c r="W96" s="60">
        <f t="shared" si="42"/>
        <v>0</v>
      </c>
      <c r="X96" s="61">
        <f t="shared" si="43"/>
        <v>164.57721600000002</v>
      </c>
      <c r="Y96" s="29">
        <f t="shared" si="49"/>
        <v>164.57721600000002</v>
      </c>
      <c r="Z96" s="132">
        <f t="shared" si="44"/>
        <v>5804.4717430744276</v>
      </c>
      <c r="AA96" s="260">
        <v>0</v>
      </c>
      <c r="AB96" s="260">
        <f t="shared" si="50"/>
        <v>164.57721600000002</v>
      </c>
      <c r="AC96" s="261">
        <f t="shared" si="51"/>
        <v>5969.0489590744273</v>
      </c>
      <c r="AD96" s="304">
        <v>119</v>
      </c>
      <c r="AE96" s="262">
        <f t="shared" si="45"/>
        <v>5698.4535443395371</v>
      </c>
      <c r="AF96" s="263">
        <f t="shared" si="52"/>
        <v>5698.4535443395371</v>
      </c>
      <c r="AG96" s="216">
        <f t="shared" si="46"/>
        <v>0</v>
      </c>
      <c r="AH96" s="112">
        <f t="shared" si="47"/>
        <v>5969.0489590744273</v>
      </c>
    </row>
    <row r="97" spans="1:34">
      <c r="A97" s="37" t="s">
        <v>202</v>
      </c>
      <c r="B97" s="3" t="s">
        <v>213</v>
      </c>
      <c r="C97" s="2" t="s">
        <v>214</v>
      </c>
      <c r="D97" s="217">
        <v>961.62652713017258</v>
      </c>
      <c r="E97" s="159">
        <v>1042.43</v>
      </c>
      <c r="F97" s="259">
        <v>987.925371791781</v>
      </c>
      <c r="G97" s="128">
        <f t="shared" si="36"/>
        <v>-5.2286127805434512E-2</v>
      </c>
      <c r="H97" s="5">
        <f t="shared" si="55"/>
        <v>0</v>
      </c>
      <c r="I97" s="5">
        <f t="shared" si="55"/>
        <v>19.232530542603453</v>
      </c>
      <c r="J97" s="5">
        <f t="shared" si="55"/>
        <v>0</v>
      </c>
      <c r="K97" s="5">
        <f t="shared" si="55"/>
        <v>0</v>
      </c>
      <c r="L97" s="5">
        <f t="shared" si="55"/>
        <v>0</v>
      </c>
      <c r="M97" s="106">
        <f t="shared" si="48"/>
        <v>4.5766131373975476E-4</v>
      </c>
      <c r="N97" s="29">
        <f t="shared" si="37"/>
        <v>19.232530542603453</v>
      </c>
      <c r="O97" s="64"/>
      <c r="P97" s="5" t="str">
        <f t="shared" si="38"/>
        <v/>
      </c>
      <c r="Q97" s="133"/>
      <c r="R97" s="78">
        <f t="shared" si="39"/>
        <v>0</v>
      </c>
      <c r="S97" s="57" t="str">
        <f t="shared" si="40"/>
        <v/>
      </c>
      <c r="T97" s="29">
        <f t="shared" si="41"/>
        <v>0</v>
      </c>
      <c r="U97" s="47">
        <v>0</v>
      </c>
      <c r="V97" s="28">
        <v>0</v>
      </c>
      <c r="W97" s="60">
        <f t="shared" si="42"/>
        <v>0</v>
      </c>
      <c r="X97" s="61">
        <f t="shared" si="43"/>
        <v>0</v>
      </c>
      <c r="Y97" s="29">
        <f t="shared" si="49"/>
        <v>0</v>
      </c>
      <c r="Z97" s="132">
        <f t="shared" si="44"/>
        <v>980.85905767277598</v>
      </c>
      <c r="AA97" s="260">
        <v>0</v>
      </c>
      <c r="AB97" s="260">
        <f t="shared" si="50"/>
        <v>0</v>
      </c>
      <c r="AC97" s="261">
        <f t="shared" si="51"/>
        <v>980.85905767277598</v>
      </c>
      <c r="AD97" s="304">
        <v>21</v>
      </c>
      <c r="AE97" s="262">
        <f t="shared" si="45"/>
        <v>982.62652713017258</v>
      </c>
      <c r="AF97" s="263">
        <f t="shared" si="52"/>
        <v>982.62652713017258</v>
      </c>
      <c r="AG97" s="216">
        <f t="shared" si="46"/>
        <v>-1.7674694573966008</v>
      </c>
      <c r="AH97" s="112">
        <f t="shared" si="47"/>
        <v>982.62652713017258</v>
      </c>
    </row>
    <row r="98" spans="1:34">
      <c r="A98" s="37" t="s">
        <v>202</v>
      </c>
      <c r="B98" s="3" t="s">
        <v>215</v>
      </c>
      <c r="C98" s="2" t="s">
        <v>216</v>
      </c>
      <c r="D98" s="217">
        <v>0</v>
      </c>
      <c r="E98" s="159">
        <v>0</v>
      </c>
      <c r="F98" s="259">
        <v>0</v>
      </c>
      <c r="G98" s="128">
        <f t="shared" si="36"/>
        <v>0</v>
      </c>
      <c r="H98" s="5">
        <f t="shared" si="55"/>
        <v>0</v>
      </c>
      <c r="I98" s="5">
        <f t="shared" si="55"/>
        <v>0</v>
      </c>
      <c r="J98" s="5">
        <f t="shared" si="55"/>
        <v>0</v>
      </c>
      <c r="K98" s="5">
        <f t="shared" si="55"/>
        <v>0</v>
      </c>
      <c r="L98" s="5">
        <f t="shared" si="55"/>
        <v>0</v>
      </c>
      <c r="M98" s="106">
        <f t="shared" si="48"/>
        <v>0</v>
      </c>
      <c r="N98" s="29">
        <f t="shared" si="37"/>
        <v>0</v>
      </c>
      <c r="O98" s="64"/>
      <c r="P98" s="5" t="str">
        <f t="shared" si="38"/>
        <v/>
      </c>
      <c r="Q98" s="133"/>
      <c r="R98" s="78">
        <f t="shared" si="39"/>
        <v>0</v>
      </c>
      <c r="S98" s="57" t="str">
        <f t="shared" si="40"/>
        <v/>
      </c>
      <c r="T98" s="29">
        <f t="shared" si="41"/>
        <v>0</v>
      </c>
      <c r="U98" s="47">
        <v>0</v>
      </c>
      <c r="V98" s="28">
        <v>0</v>
      </c>
      <c r="W98" s="60">
        <f t="shared" si="42"/>
        <v>0</v>
      </c>
      <c r="X98" s="61">
        <f t="shared" si="43"/>
        <v>0</v>
      </c>
      <c r="Y98" s="29">
        <f t="shared" si="49"/>
        <v>0</v>
      </c>
      <c r="Z98" s="132">
        <f t="shared" si="44"/>
        <v>0</v>
      </c>
      <c r="AA98" s="260">
        <v>578.58068947981189</v>
      </c>
      <c r="AB98" s="260">
        <f t="shared" si="50"/>
        <v>0</v>
      </c>
      <c r="AC98" s="261">
        <f t="shared" si="51"/>
        <v>578.58068947981189</v>
      </c>
      <c r="AD98" s="304">
        <v>0</v>
      </c>
      <c r="AE98" s="262">
        <f t="shared" si="45"/>
        <v>0</v>
      </c>
      <c r="AF98" s="263">
        <f t="shared" si="52"/>
        <v>578.58068947981189</v>
      </c>
      <c r="AG98" s="216">
        <f t="shared" si="46"/>
        <v>0</v>
      </c>
      <c r="AH98" s="112">
        <f t="shared" si="47"/>
        <v>578.58068947981189</v>
      </c>
    </row>
    <row r="99" spans="1:34">
      <c r="A99" s="37" t="s">
        <v>202</v>
      </c>
      <c r="B99" s="3" t="s">
        <v>219</v>
      </c>
      <c r="C99" s="2" t="s">
        <v>220</v>
      </c>
      <c r="D99" s="217">
        <v>27521.575138308603</v>
      </c>
      <c r="E99" s="159">
        <v>30852.82</v>
      </c>
      <c r="F99" s="259">
        <v>33261.919508327577</v>
      </c>
      <c r="G99" s="128">
        <f t="shared" si="36"/>
        <v>7.8083608186466424E-2</v>
      </c>
      <c r="H99" s="5">
        <f t="shared" si="55"/>
        <v>0</v>
      </c>
      <c r="I99" s="5">
        <f t="shared" si="55"/>
        <v>0</v>
      </c>
      <c r="J99" s="5">
        <f t="shared" si="55"/>
        <v>0</v>
      </c>
      <c r="K99" s="5">
        <f t="shared" si="55"/>
        <v>0</v>
      </c>
      <c r="L99" s="5">
        <f t="shared" si="55"/>
        <v>0</v>
      </c>
      <c r="M99" s="106">
        <f t="shared" si="48"/>
        <v>0</v>
      </c>
      <c r="N99" s="29">
        <f t="shared" si="37"/>
        <v>0</v>
      </c>
      <c r="O99" s="64" t="s">
        <v>918</v>
      </c>
      <c r="P99" s="5">
        <f t="shared" si="38"/>
        <v>27521.575138308603</v>
      </c>
      <c r="Q99" s="133">
        <v>1.0552210283769681</v>
      </c>
      <c r="R99" s="78">
        <f t="shared" si="39"/>
        <v>27521.575138308603</v>
      </c>
      <c r="S99" s="57">
        <f t="shared" si="40"/>
        <v>2.2560098343088385E-2</v>
      </c>
      <c r="T99" s="29">
        <f t="shared" si="41"/>
        <v>834.72363869427022</v>
      </c>
      <c r="U99" s="47">
        <v>2089.4873400000001</v>
      </c>
      <c r="V99" s="28">
        <v>43.468400000000003</v>
      </c>
      <c r="W99" s="60">
        <f t="shared" si="42"/>
        <v>2.0803380411962679E-2</v>
      </c>
      <c r="X99" s="61">
        <f t="shared" si="43"/>
        <v>417.89746800000006</v>
      </c>
      <c r="Y99" s="29">
        <f t="shared" si="49"/>
        <v>417.89746800000006</v>
      </c>
      <c r="Z99" s="132">
        <f t="shared" si="44"/>
        <v>28356.298777002874</v>
      </c>
      <c r="AA99" s="260">
        <v>0</v>
      </c>
      <c r="AB99" s="260">
        <f t="shared" si="50"/>
        <v>417.89746800000006</v>
      </c>
      <c r="AC99" s="261">
        <f t="shared" si="51"/>
        <v>28774.196245002873</v>
      </c>
      <c r="AD99" s="304">
        <v>599</v>
      </c>
      <c r="AE99" s="262">
        <f t="shared" si="45"/>
        <v>28120.575138308603</v>
      </c>
      <c r="AF99" s="263">
        <f t="shared" si="52"/>
        <v>28120.575138308603</v>
      </c>
      <c r="AG99" s="216">
        <f t="shared" si="46"/>
        <v>0</v>
      </c>
      <c r="AH99" s="112">
        <f t="shared" si="47"/>
        <v>28774.196245002873</v>
      </c>
    </row>
    <row r="100" spans="1:34">
      <c r="A100" s="37" t="s">
        <v>202</v>
      </c>
      <c r="B100" s="3" t="s">
        <v>217</v>
      </c>
      <c r="C100" s="2" t="s">
        <v>218</v>
      </c>
      <c r="D100" s="217">
        <v>2321.964601981806</v>
      </c>
      <c r="E100" s="159">
        <v>4035.1</v>
      </c>
      <c r="F100" s="259">
        <v>2949.8532689536769</v>
      </c>
      <c r="G100" s="128">
        <f t="shared" ref="G100:G131" si="56">+IF(E100&lt;&gt;0,F100/E100-1,0)</f>
        <v>-0.26895163218912121</v>
      </c>
      <c r="H100" s="5">
        <f t="shared" si="55"/>
        <v>0</v>
      </c>
      <c r="I100" s="5">
        <f t="shared" si="55"/>
        <v>0</v>
      </c>
      <c r="J100" s="5">
        <f t="shared" si="55"/>
        <v>0</v>
      </c>
      <c r="K100" s="5">
        <f t="shared" si="55"/>
        <v>92.878584079272244</v>
      </c>
      <c r="L100" s="5">
        <f t="shared" si="55"/>
        <v>0</v>
      </c>
      <c r="M100" s="106">
        <f t="shared" si="48"/>
        <v>2.2101581855724934E-3</v>
      </c>
      <c r="N100" s="29">
        <f t="shared" ref="N100:N131" si="57">+M100*N$2</f>
        <v>92.878584079272244</v>
      </c>
      <c r="O100" s="64"/>
      <c r="P100" s="5" t="str">
        <f t="shared" ref="P100:P131" si="58">+IF(O100&lt;&gt;"",D100,"")</f>
        <v/>
      </c>
      <c r="Q100" s="133"/>
      <c r="R100" s="78">
        <f t="shared" ref="R100:R131" si="59">+IF($Q100&gt;1.02,$P100,0)</f>
        <v>0</v>
      </c>
      <c r="S100" s="57" t="str">
        <f t="shared" ref="S100:S131" si="60">+IF(O100&lt;&gt;"",R100/$R$145,"")</f>
        <v/>
      </c>
      <c r="T100" s="29">
        <f t="shared" ref="T100:T131" si="61">+IF(O100&lt;&gt;"",S100*$T$2,0)</f>
        <v>0</v>
      </c>
      <c r="U100" s="47">
        <v>104.2002</v>
      </c>
      <c r="V100" s="28">
        <v>0</v>
      </c>
      <c r="W100" s="60">
        <f t="shared" ref="W100:W131" si="62">+IF(U100&lt;&gt;0,V100/U100,0)</f>
        <v>0</v>
      </c>
      <c r="X100" s="61">
        <f t="shared" ref="X100:X131" si="63">$X$2*U100</f>
        <v>20.840040000000002</v>
      </c>
      <c r="Y100" s="29">
        <f t="shared" si="49"/>
        <v>20.840040000000002</v>
      </c>
      <c r="Z100" s="132">
        <f t="shared" ref="Z100:Z131" si="64">+D100+N100+T100</f>
        <v>2414.8431860610781</v>
      </c>
      <c r="AA100" s="260">
        <v>161.92378526209137</v>
      </c>
      <c r="AB100" s="260">
        <f t="shared" si="50"/>
        <v>20.840040000000002</v>
      </c>
      <c r="AC100" s="261">
        <f t="shared" si="51"/>
        <v>2597.6070113231694</v>
      </c>
      <c r="AD100" s="304">
        <v>0</v>
      </c>
      <c r="AE100" s="262">
        <f t="shared" ref="AE100:AE131" si="65">+AD100+D100</f>
        <v>2321.964601981806</v>
      </c>
      <c r="AF100" s="263">
        <f t="shared" si="52"/>
        <v>2483.8883872438973</v>
      </c>
      <c r="AG100" s="216">
        <f t="shared" ref="AG100:AG131" si="66">IF((AC100-AF100)&lt;0,AC100-AF100,0)</f>
        <v>0</v>
      </c>
      <c r="AH100" s="112">
        <f t="shared" ref="AH100:AH131" si="67">+AC100+(AG100*-1)</f>
        <v>2597.6070113231694</v>
      </c>
    </row>
    <row r="101" spans="1:34">
      <c r="A101" s="37" t="s">
        <v>221</v>
      </c>
      <c r="B101" s="3" t="s">
        <v>222</v>
      </c>
      <c r="C101" s="2" t="s">
        <v>223</v>
      </c>
      <c r="D101" s="217">
        <v>3828.7658395441904</v>
      </c>
      <c r="E101" s="159">
        <v>7337.45</v>
      </c>
      <c r="F101" s="259">
        <v>5128.2937960193685</v>
      </c>
      <c r="G101" s="128">
        <f t="shared" si="56"/>
        <v>-0.30107955815448573</v>
      </c>
      <c r="H101" s="5">
        <f t="shared" si="55"/>
        <v>0</v>
      </c>
      <c r="I101" s="5">
        <f t="shared" si="55"/>
        <v>0</v>
      </c>
      <c r="J101" s="5">
        <f t="shared" si="55"/>
        <v>0</v>
      </c>
      <c r="K101" s="5">
        <f t="shared" si="55"/>
        <v>0</v>
      </c>
      <c r="L101" s="5">
        <f t="shared" si="55"/>
        <v>191.43829197720953</v>
      </c>
      <c r="M101" s="106">
        <f t="shared" si="48"/>
        <v>4.5555055801057591E-3</v>
      </c>
      <c r="N101" s="29">
        <f t="shared" si="57"/>
        <v>191.43829197720953</v>
      </c>
      <c r="O101" s="64"/>
      <c r="P101" s="5" t="str">
        <f t="shared" si="58"/>
        <v/>
      </c>
      <c r="Q101" s="133"/>
      <c r="R101" s="78">
        <f t="shared" si="59"/>
        <v>0</v>
      </c>
      <c r="S101" s="57" t="str">
        <f t="shared" si="60"/>
        <v/>
      </c>
      <c r="T101" s="29">
        <f t="shared" si="61"/>
        <v>0</v>
      </c>
      <c r="U101" s="47">
        <v>106.79471000000001</v>
      </c>
      <c r="V101" s="28">
        <v>11.51437999999996</v>
      </c>
      <c r="W101" s="60">
        <f t="shared" si="62"/>
        <v>0.10781788723430176</v>
      </c>
      <c r="X101" s="61">
        <f t="shared" si="63"/>
        <v>21.358942000000003</v>
      </c>
      <c r="Y101" s="29">
        <f t="shared" si="49"/>
        <v>21.358942000000003</v>
      </c>
      <c r="Z101" s="132">
        <f t="shared" si="64"/>
        <v>4020.2041315214001</v>
      </c>
      <c r="AA101" s="260">
        <v>575.07156634654586</v>
      </c>
      <c r="AB101" s="260">
        <f t="shared" si="50"/>
        <v>21.358942000000003</v>
      </c>
      <c r="AC101" s="261">
        <f t="shared" si="51"/>
        <v>4616.6346398679461</v>
      </c>
      <c r="AD101" s="304">
        <v>0</v>
      </c>
      <c r="AE101" s="262">
        <f t="shared" si="65"/>
        <v>3828.7658395441904</v>
      </c>
      <c r="AF101" s="263">
        <f t="shared" si="52"/>
        <v>4403.8374058907366</v>
      </c>
      <c r="AG101" s="216">
        <f t="shared" si="66"/>
        <v>0</v>
      </c>
      <c r="AH101" s="112">
        <f t="shared" si="67"/>
        <v>4616.6346398679461</v>
      </c>
    </row>
    <row r="102" spans="1:34">
      <c r="A102" s="37" t="s">
        <v>221</v>
      </c>
      <c r="B102" s="3" t="s">
        <v>224</v>
      </c>
      <c r="C102" s="2" t="s">
        <v>225</v>
      </c>
      <c r="D102" s="217">
        <v>35123.590686935706</v>
      </c>
      <c r="E102" s="159">
        <v>48155.17</v>
      </c>
      <c r="F102" s="259">
        <v>43442.83595635488</v>
      </c>
      <c r="G102" s="128">
        <f t="shared" si="56"/>
        <v>-9.7857281858731215E-2</v>
      </c>
      <c r="H102" s="5">
        <f t="shared" si="55"/>
        <v>0</v>
      </c>
      <c r="I102" s="5">
        <f t="shared" si="55"/>
        <v>702.4718137387141</v>
      </c>
      <c r="J102" s="5">
        <f t="shared" si="55"/>
        <v>0</v>
      </c>
      <c r="K102" s="5">
        <f t="shared" si="55"/>
        <v>0</v>
      </c>
      <c r="L102" s="5">
        <f t="shared" si="55"/>
        <v>0</v>
      </c>
      <c r="M102" s="106">
        <f t="shared" si="48"/>
        <v>1.6716165999510143E-2</v>
      </c>
      <c r="N102" s="29">
        <f t="shared" si="57"/>
        <v>702.4718137387141</v>
      </c>
      <c r="O102" s="64" t="s">
        <v>918</v>
      </c>
      <c r="P102" s="5">
        <f t="shared" si="58"/>
        <v>35123.590686935706</v>
      </c>
      <c r="Q102" s="133">
        <v>1.1361215220186078</v>
      </c>
      <c r="R102" s="78">
        <f t="shared" si="59"/>
        <v>35123.590686935706</v>
      </c>
      <c r="S102" s="57">
        <f t="shared" si="60"/>
        <v>2.8791653678160476E-2</v>
      </c>
      <c r="T102" s="29">
        <f t="shared" si="61"/>
        <v>1065.2911860919376</v>
      </c>
      <c r="U102" s="47">
        <v>3583.8995</v>
      </c>
      <c r="V102" s="28">
        <v>2329.2774399999998</v>
      </c>
      <c r="W102" s="60">
        <f t="shared" si="62"/>
        <v>0.64992822482884904</v>
      </c>
      <c r="X102" s="61">
        <f t="shared" si="63"/>
        <v>716.7799</v>
      </c>
      <c r="Y102" s="29">
        <f t="shared" si="49"/>
        <v>716.7799</v>
      </c>
      <c r="Z102" s="132">
        <f t="shared" si="64"/>
        <v>36891.353686766364</v>
      </c>
      <c r="AA102" s="260">
        <v>0</v>
      </c>
      <c r="AB102" s="260">
        <f t="shared" si="50"/>
        <v>716.7799</v>
      </c>
      <c r="AC102" s="261">
        <f t="shared" si="51"/>
        <v>37608.133586766366</v>
      </c>
      <c r="AD102" s="304">
        <v>777</v>
      </c>
      <c r="AE102" s="262">
        <f t="shared" si="65"/>
        <v>35900.590686935706</v>
      </c>
      <c r="AF102" s="263">
        <f t="shared" si="52"/>
        <v>35900.590686935706</v>
      </c>
      <c r="AG102" s="216">
        <f t="shared" si="66"/>
        <v>0</v>
      </c>
      <c r="AH102" s="112">
        <f t="shared" si="67"/>
        <v>37608.133586766366</v>
      </c>
    </row>
    <row r="103" spans="1:34">
      <c r="A103" s="37" t="s">
        <v>221</v>
      </c>
      <c r="B103" s="3" t="s">
        <v>226</v>
      </c>
      <c r="C103" s="2" t="s">
        <v>227</v>
      </c>
      <c r="D103" s="217">
        <v>14117.55318262</v>
      </c>
      <c r="E103" s="159">
        <v>22423.69</v>
      </c>
      <c r="F103" s="259">
        <v>16722.727955108072</v>
      </c>
      <c r="G103" s="128">
        <f t="shared" si="56"/>
        <v>-0.25423835438734332</v>
      </c>
      <c r="H103" s="5">
        <f t="shared" si="55"/>
        <v>0</v>
      </c>
      <c r="I103" s="5">
        <f t="shared" si="55"/>
        <v>0</v>
      </c>
      <c r="J103" s="5">
        <f t="shared" si="55"/>
        <v>0</v>
      </c>
      <c r="K103" s="5">
        <f t="shared" si="55"/>
        <v>564.7021273048</v>
      </c>
      <c r="L103" s="5">
        <f t="shared" si="55"/>
        <v>0</v>
      </c>
      <c r="M103" s="106">
        <f t="shared" si="48"/>
        <v>1.3437769766253776E-2</v>
      </c>
      <c r="N103" s="29">
        <f t="shared" si="57"/>
        <v>564.7021273048</v>
      </c>
      <c r="O103" s="64"/>
      <c r="P103" s="5" t="str">
        <f t="shared" si="58"/>
        <v/>
      </c>
      <c r="Q103" s="133"/>
      <c r="R103" s="78">
        <f t="shared" si="59"/>
        <v>0</v>
      </c>
      <c r="S103" s="57" t="str">
        <f t="shared" si="60"/>
        <v/>
      </c>
      <c r="T103" s="29">
        <f t="shared" si="61"/>
        <v>0</v>
      </c>
      <c r="U103" s="47">
        <v>1830.5360700000001</v>
      </c>
      <c r="V103" s="28">
        <v>0.87999000000000005</v>
      </c>
      <c r="W103" s="60">
        <f t="shared" si="62"/>
        <v>4.8072803066917985E-4</v>
      </c>
      <c r="X103" s="61">
        <f t="shared" si="63"/>
        <v>366.10721400000006</v>
      </c>
      <c r="Y103" s="29">
        <f t="shared" si="49"/>
        <v>366.10721400000006</v>
      </c>
      <c r="Z103" s="132">
        <f t="shared" si="64"/>
        <v>14682.2553099248</v>
      </c>
      <c r="AA103" s="260">
        <v>0</v>
      </c>
      <c r="AB103" s="260">
        <f t="shared" si="50"/>
        <v>366.10721400000006</v>
      </c>
      <c r="AC103" s="261">
        <f t="shared" si="51"/>
        <v>15048.362523924799</v>
      </c>
      <c r="AD103" s="304">
        <v>499</v>
      </c>
      <c r="AE103" s="262">
        <f t="shared" si="65"/>
        <v>14616.55318262</v>
      </c>
      <c r="AF103" s="263">
        <f t="shared" si="52"/>
        <v>14616.55318262</v>
      </c>
      <c r="AG103" s="216">
        <f t="shared" si="66"/>
        <v>0</v>
      </c>
      <c r="AH103" s="112">
        <f t="shared" si="67"/>
        <v>15048.362523924799</v>
      </c>
    </row>
    <row r="104" spans="1:34">
      <c r="A104" s="37" t="s">
        <v>221</v>
      </c>
      <c r="B104" s="3" t="s">
        <v>228</v>
      </c>
      <c r="C104" s="2" t="s">
        <v>229</v>
      </c>
      <c r="D104" s="217">
        <v>867.95750223421794</v>
      </c>
      <c r="E104" s="159">
        <v>966.38</v>
      </c>
      <c r="F104" s="259">
        <v>936.47077344975503</v>
      </c>
      <c r="G104" s="128">
        <f t="shared" si="56"/>
        <v>-3.0949757393825328E-2</v>
      </c>
      <c r="H104" s="5">
        <f t="shared" ref="H104:L113" si="68">+IF(AND($G104&lt;=H$1,$G104&gt;I$1),H$2,0)*$D104</f>
        <v>8.6795750223421795</v>
      </c>
      <c r="I104" s="5">
        <f t="shared" si="68"/>
        <v>0</v>
      </c>
      <c r="J104" s="5">
        <f t="shared" si="68"/>
        <v>0</v>
      </c>
      <c r="K104" s="5">
        <f t="shared" si="68"/>
        <v>0</v>
      </c>
      <c r="L104" s="5">
        <f t="shared" si="68"/>
        <v>0</v>
      </c>
      <c r="M104" s="106">
        <f t="shared" si="48"/>
        <v>2.065409800664829E-4</v>
      </c>
      <c r="N104" s="29">
        <f t="shared" si="57"/>
        <v>8.6795750223421795</v>
      </c>
      <c r="O104" s="64"/>
      <c r="P104" s="5" t="str">
        <f t="shared" si="58"/>
        <v/>
      </c>
      <c r="Q104" s="133"/>
      <c r="R104" s="78">
        <f t="shared" si="59"/>
        <v>0</v>
      </c>
      <c r="S104" s="57" t="str">
        <f t="shared" si="60"/>
        <v/>
      </c>
      <c r="T104" s="29">
        <f t="shared" si="61"/>
        <v>0</v>
      </c>
      <c r="U104" s="47">
        <v>0</v>
      </c>
      <c r="V104" s="28">
        <v>0</v>
      </c>
      <c r="W104" s="60">
        <f t="shared" si="62"/>
        <v>0</v>
      </c>
      <c r="X104" s="61">
        <f t="shared" si="63"/>
        <v>0</v>
      </c>
      <c r="Y104" s="29">
        <f t="shared" si="49"/>
        <v>0</v>
      </c>
      <c r="Z104" s="132">
        <f t="shared" si="64"/>
        <v>876.63707725656013</v>
      </c>
      <c r="AA104" s="260">
        <v>0</v>
      </c>
      <c r="AB104" s="260">
        <f t="shared" si="50"/>
        <v>0</v>
      </c>
      <c r="AC104" s="261">
        <f t="shared" si="51"/>
        <v>876.63707725656013</v>
      </c>
      <c r="AD104" s="304">
        <v>0</v>
      </c>
      <c r="AE104" s="262">
        <f t="shared" si="65"/>
        <v>867.95750223421794</v>
      </c>
      <c r="AF104" s="263">
        <f t="shared" si="52"/>
        <v>867.95750223421794</v>
      </c>
      <c r="AG104" s="216">
        <f t="shared" si="66"/>
        <v>0</v>
      </c>
      <c r="AH104" s="112">
        <f t="shared" si="67"/>
        <v>876.63707725656013</v>
      </c>
    </row>
    <row r="105" spans="1:34">
      <c r="A105" s="37" t="s">
        <v>230</v>
      </c>
      <c r="B105" s="3" t="s">
        <v>231</v>
      </c>
      <c r="C105" s="2" t="s">
        <v>232</v>
      </c>
      <c r="D105" s="217">
        <v>0</v>
      </c>
      <c r="E105" s="159">
        <v>0</v>
      </c>
      <c r="F105" s="259">
        <v>0</v>
      </c>
      <c r="G105" s="128">
        <f t="shared" si="56"/>
        <v>0</v>
      </c>
      <c r="H105" s="5">
        <f t="shared" si="68"/>
        <v>0</v>
      </c>
      <c r="I105" s="5">
        <f t="shared" si="68"/>
        <v>0</v>
      </c>
      <c r="J105" s="5">
        <f t="shared" si="68"/>
        <v>0</v>
      </c>
      <c r="K105" s="5">
        <f t="shared" si="68"/>
        <v>0</v>
      </c>
      <c r="L105" s="5">
        <f t="shared" si="68"/>
        <v>0</v>
      </c>
      <c r="M105" s="106">
        <f t="shared" si="48"/>
        <v>0</v>
      </c>
      <c r="N105" s="29">
        <f t="shared" si="57"/>
        <v>0</v>
      </c>
      <c r="O105" s="64"/>
      <c r="P105" s="5" t="str">
        <f t="shared" si="58"/>
        <v/>
      </c>
      <c r="Q105" s="133"/>
      <c r="R105" s="78">
        <f t="shared" si="59"/>
        <v>0</v>
      </c>
      <c r="S105" s="57" t="str">
        <f t="shared" si="60"/>
        <v/>
      </c>
      <c r="T105" s="29">
        <f t="shared" si="61"/>
        <v>0</v>
      </c>
      <c r="U105" s="47">
        <v>0</v>
      </c>
      <c r="V105" s="28">
        <v>0</v>
      </c>
      <c r="W105" s="60">
        <f t="shared" si="62"/>
        <v>0</v>
      </c>
      <c r="X105" s="61">
        <f t="shared" si="63"/>
        <v>0</v>
      </c>
      <c r="Y105" s="29">
        <f t="shared" si="49"/>
        <v>0</v>
      </c>
      <c r="Z105" s="132">
        <f t="shared" si="64"/>
        <v>0</v>
      </c>
      <c r="AA105" s="260">
        <v>679.04012015997705</v>
      </c>
      <c r="AB105" s="260">
        <f t="shared" si="50"/>
        <v>0</v>
      </c>
      <c r="AC105" s="261">
        <f t="shared" si="51"/>
        <v>679.04012015997705</v>
      </c>
      <c r="AD105" s="304">
        <v>0</v>
      </c>
      <c r="AE105" s="262">
        <f t="shared" si="65"/>
        <v>0</v>
      </c>
      <c r="AF105" s="263">
        <f t="shared" si="52"/>
        <v>679.04012015997705</v>
      </c>
      <c r="AG105" s="216">
        <f t="shared" si="66"/>
        <v>0</v>
      </c>
      <c r="AH105" s="112">
        <f t="shared" si="67"/>
        <v>679.04012015997705</v>
      </c>
    </row>
    <row r="106" spans="1:34">
      <c r="A106" s="37" t="s">
        <v>230</v>
      </c>
      <c r="B106" s="3" t="s">
        <v>233</v>
      </c>
      <c r="C106" s="2" t="s">
        <v>234</v>
      </c>
      <c r="D106" s="217">
        <v>5010.1463410457663</v>
      </c>
      <c r="E106" s="159">
        <v>5846.32</v>
      </c>
      <c r="F106" s="259">
        <v>5565.7395079348935</v>
      </c>
      <c r="G106" s="128">
        <f t="shared" si="56"/>
        <v>-4.7992667535322386E-2</v>
      </c>
      <c r="H106" s="5">
        <f t="shared" si="68"/>
        <v>50.101463410457661</v>
      </c>
      <c r="I106" s="5">
        <f t="shared" si="68"/>
        <v>0</v>
      </c>
      <c r="J106" s="5">
        <f t="shared" si="68"/>
        <v>0</v>
      </c>
      <c r="K106" s="5">
        <f t="shared" si="68"/>
        <v>0</v>
      </c>
      <c r="L106" s="5">
        <f t="shared" si="68"/>
        <v>0</v>
      </c>
      <c r="M106" s="106">
        <f t="shared" si="48"/>
        <v>1.1922248876153562E-3</v>
      </c>
      <c r="N106" s="29">
        <f t="shared" si="57"/>
        <v>50.101463410457661</v>
      </c>
      <c r="O106" s="64" t="s">
        <v>922</v>
      </c>
      <c r="P106" s="5">
        <f t="shared" si="58"/>
        <v>5010.1463410457663</v>
      </c>
      <c r="Q106" s="133">
        <v>1.1120826520282883</v>
      </c>
      <c r="R106" s="78">
        <f t="shared" si="59"/>
        <v>5010.1463410457663</v>
      </c>
      <c r="S106" s="57">
        <f t="shared" si="60"/>
        <v>4.1069376879496215E-3</v>
      </c>
      <c r="T106" s="29">
        <f t="shared" si="61"/>
        <v>151.956694454136</v>
      </c>
      <c r="U106" s="47">
        <v>197.72944000000001</v>
      </c>
      <c r="V106" s="28">
        <v>0</v>
      </c>
      <c r="W106" s="60">
        <f t="shared" si="62"/>
        <v>0</v>
      </c>
      <c r="X106" s="61">
        <f t="shared" si="63"/>
        <v>39.545888000000005</v>
      </c>
      <c r="Y106" s="29">
        <f t="shared" si="49"/>
        <v>39.545888000000005</v>
      </c>
      <c r="Z106" s="132">
        <f t="shared" si="64"/>
        <v>5212.2044989103597</v>
      </c>
      <c r="AA106" s="260">
        <v>0</v>
      </c>
      <c r="AB106" s="260">
        <f t="shared" si="50"/>
        <v>39.545888000000005</v>
      </c>
      <c r="AC106" s="261">
        <f t="shared" si="51"/>
        <v>5251.7503869103593</v>
      </c>
      <c r="AD106" s="304">
        <v>106</v>
      </c>
      <c r="AE106" s="262">
        <f t="shared" si="65"/>
        <v>5116.1463410457663</v>
      </c>
      <c r="AF106" s="263">
        <f t="shared" si="52"/>
        <v>5116.1463410457663</v>
      </c>
      <c r="AG106" s="216">
        <f t="shared" si="66"/>
        <v>0</v>
      </c>
      <c r="AH106" s="112">
        <f t="shared" si="67"/>
        <v>5251.7503869103593</v>
      </c>
    </row>
    <row r="107" spans="1:34">
      <c r="A107" s="37" t="s">
        <v>230</v>
      </c>
      <c r="B107" s="3" t="s">
        <v>235</v>
      </c>
      <c r="C107" s="2" t="s">
        <v>236</v>
      </c>
      <c r="D107" s="217">
        <v>27443.875848747357</v>
      </c>
      <c r="E107" s="159">
        <v>30412.959999999999</v>
      </c>
      <c r="F107" s="259">
        <v>33091.284169086313</v>
      </c>
      <c r="G107" s="128">
        <f t="shared" si="56"/>
        <v>8.8065225123970636E-2</v>
      </c>
      <c r="H107" s="5">
        <f t="shared" si="68"/>
        <v>0</v>
      </c>
      <c r="I107" s="5">
        <f t="shared" si="68"/>
        <v>0</v>
      </c>
      <c r="J107" s="5">
        <f t="shared" si="68"/>
        <v>0</v>
      </c>
      <c r="K107" s="5">
        <f t="shared" si="68"/>
        <v>0</v>
      </c>
      <c r="L107" s="5">
        <f t="shared" si="68"/>
        <v>0</v>
      </c>
      <c r="M107" s="106">
        <f t="shared" si="48"/>
        <v>0</v>
      </c>
      <c r="N107" s="29">
        <f t="shared" si="57"/>
        <v>0</v>
      </c>
      <c r="O107" s="64"/>
      <c r="P107" s="5" t="str">
        <f t="shared" si="58"/>
        <v/>
      </c>
      <c r="Q107" s="133"/>
      <c r="R107" s="78">
        <f t="shared" si="59"/>
        <v>0</v>
      </c>
      <c r="S107" s="57" t="str">
        <f t="shared" si="60"/>
        <v/>
      </c>
      <c r="T107" s="29">
        <f t="shared" si="61"/>
        <v>0</v>
      </c>
      <c r="U107" s="47">
        <v>3784.3270000000002</v>
      </c>
      <c r="V107" s="28">
        <v>1163.79017</v>
      </c>
      <c r="W107" s="60">
        <f t="shared" si="62"/>
        <v>0.30752896618077663</v>
      </c>
      <c r="X107" s="61">
        <f t="shared" si="63"/>
        <v>756.86540000000014</v>
      </c>
      <c r="Y107" s="29">
        <f t="shared" si="49"/>
        <v>756.86540000000014</v>
      </c>
      <c r="Z107" s="132">
        <f t="shared" si="64"/>
        <v>27443.875848747357</v>
      </c>
      <c r="AA107" s="260">
        <v>0</v>
      </c>
      <c r="AB107" s="260">
        <f t="shared" si="50"/>
        <v>756.86540000000014</v>
      </c>
      <c r="AC107" s="261">
        <f t="shared" si="51"/>
        <v>28200.741248747356</v>
      </c>
      <c r="AD107" s="304">
        <v>598</v>
      </c>
      <c r="AE107" s="262">
        <f t="shared" si="65"/>
        <v>28041.875848747357</v>
      </c>
      <c r="AF107" s="263">
        <f t="shared" si="52"/>
        <v>28041.875848747357</v>
      </c>
      <c r="AG107" s="216">
        <f t="shared" si="66"/>
        <v>0</v>
      </c>
      <c r="AH107" s="112">
        <f t="shared" si="67"/>
        <v>28200.741248747356</v>
      </c>
    </row>
    <row r="108" spans="1:34">
      <c r="A108" s="37" t="s">
        <v>230</v>
      </c>
      <c r="B108" s="3" t="s">
        <v>237</v>
      </c>
      <c r="C108" s="2" t="s">
        <v>238</v>
      </c>
      <c r="D108" s="217">
        <v>15595.781120114591</v>
      </c>
      <c r="E108" s="159">
        <v>18678.8</v>
      </c>
      <c r="F108" s="259">
        <v>15547.934534970371</v>
      </c>
      <c r="G108" s="128">
        <f t="shared" si="56"/>
        <v>-0.16761598523618371</v>
      </c>
      <c r="H108" s="5">
        <f t="shared" si="68"/>
        <v>0</v>
      </c>
      <c r="I108" s="5">
        <f t="shared" si="68"/>
        <v>0</v>
      </c>
      <c r="J108" s="5">
        <f t="shared" si="68"/>
        <v>0</v>
      </c>
      <c r="K108" s="5">
        <f t="shared" si="68"/>
        <v>623.83124480458366</v>
      </c>
      <c r="L108" s="5">
        <f t="shared" si="68"/>
        <v>0</v>
      </c>
      <c r="M108" s="106">
        <f t="shared" si="48"/>
        <v>1.484481859611411E-2</v>
      </c>
      <c r="N108" s="29">
        <f t="shared" si="57"/>
        <v>623.83124480458366</v>
      </c>
      <c r="O108" s="64" t="s">
        <v>921</v>
      </c>
      <c r="P108" s="5">
        <f t="shared" si="58"/>
        <v>15595.781120114591</v>
      </c>
      <c r="Q108" s="133">
        <v>1.0762392284636446</v>
      </c>
      <c r="R108" s="78">
        <f t="shared" si="59"/>
        <v>15595.781120114591</v>
      </c>
      <c r="S108" s="57">
        <f t="shared" si="60"/>
        <v>1.2784237604094105E-2</v>
      </c>
      <c r="T108" s="29">
        <f t="shared" si="61"/>
        <v>473.01679135148186</v>
      </c>
      <c r="U108" s="47">
        <v>792.96579999999994</v>
      </c>
      <c r="V108" s="28">
        <v>0.19022</v>
      </c>
      <c r="W108" s="60">
        <f t="shared" si="62"/>
        <v>2.3988424217034329E-4</v>
      </c>
      <c r="X108" s="61">
        <f t="shared" si="63"/>
        <v>158.59316000000001</v>
      </c>
      <c r="Y108" s="29">
        <f t="shared" si="49"/>
        <v>158.59316000000001</v>
      </c>
      <c r="Z108" s="132">
        <f t="shared" si="64"/>
        <v>16692.629156270657</v>
      </c>
      <c r="AA108" s="260">
        <v>0</v>
      </c>
      <c r="AB108" s="260">
        <f t="shared" si="50"/>
        <v>158.59316000000001</v>
      </c>
      <c r="AC108" s="261">
        <f t="shared" si="51"/>
        <v>16851.222316270658</v>
      </c>
      <c r="AD108" s="304">
        <v>1106</v>
      </c>
      <c r="AE108" s="262">
        <f t="shared" si="65"/>
        <v>16701.781120114589</v>
      </c>
      <c r="AF108" s="263">
        <f t="shared" si="52"/>
        <v>16701.781120114589</v>
      </c>
      <c r="AG108" s="216">
        <f t="shared" si="66"/>
        <v>0</v>
      </c>
      <c r="AH108" s="112">
        <f t="shared" si="67"/>
        <v>16851.222316270658</v>
      </c>
    </row>
    <row r="109" spans="1:34">
      <c r="A109" s="37" t="s">
        <v>230</v>
      </c>
      <c r="B109" s="3" t="s">
        <v>239</v>
      </c>
      <c r="C109" s="2" t="s">
        <v>240</v>
      </c>
      <c r="D109" s="217">
        <v>46648.047993005188</v>
      </c>
      <c r="E109" s="159">
        <v>53477.75</v>
      </c>
      <c r="F109" s="259">
        <v>46481.335758353627</v>
      </c>
      <c r="G109" s="128">
        <f t="shared" si="56"/>
        <v>-0.13082850796165457</v>
      </c>
      <c r="H109" s="5">
        <f t="shared" si="68"/>
        <v>0</v>
      </c>
      <c r="I109" s="5">
        <f t="shared" si="68"/>
        <v>0</v>
      </c>
      <c r="J109" s="5">
        <f t="shared" si="68"/>
        <v>1399.4414397901555</v>
      </c>
      <c r="K109" s="5">
        <f t="shared" si="68"/>
        <v>0</v>
      </c>
      <c r="L109" s="5">
        <f t="shared" si="68"/>
        <v>0</v>
      </c>
      <c r="M109" s="106">
        <f t="shared" si="48"/>
        <v>3.3301400791615116E-2</v>
      </c>
      <c r="N109" s="29">
        <f t="shared" si="57"/>
        <v>1399.4414397901555</v>
      </c>
      <c r="O109" s="64"/>
      <c r="P109" s="5" t="str">
        <f t="shared" si="58"/>
        <v/>
      </c>
      <c r="Q109" s="133"/>
      <c r="R109" s="78">
        <f t="shared" si="59"/>
        <v>0</v>
      </c>
      <c r="S109" s="57" t="str">
        <f t="shared" si="60"/>
        <v/>
      </c>
      <c r="T109" s="29">
        <f t="shared" si="61"/>
        <v>0</v>
      </c>
      <c r="U109" s="47">
        <v>2148.6037900000001</v>
      </c>
      <c r="V109" s="28">
        <v>661.76908000000003</v>
      </c>
      <c r="W109" s="60">
        <f t="shared" si="62"/>
        <v>0.30799958702483721</v>
      </c>
      <c r="X109" s="61">
        <f t="shared" si="63"/>
        <v>429.72075800000005</v>
      </c>
      <c r="Y109" s="29">
        <f t="shared" si="49"/>
        <v>429.72075800000005</v>
      </c>
      <c r="Z109" s="132">
        <f t="shared" si="64"/>
        <v>48047.489432795344</v>
      </c>
      <c r="AA109" s="260">
        <v>0</v>
      </c>
      <c r="AB109" s="260">
        <f t="shared" si="50"/>
        <v>429.72075800000005</v>
      </c>
      <c r="AC109" s="261">
        <f t="shared" si="51"/>
        <v>48477.210190795347</v>
      </c>
      <c r="AD109" s="304">
        <v>1214</v>
      </c>
      <c r="AE109" s="262">
        <f t="shared" si="65"/>
        <v>47862.047993005188</v>
      </c>
      <c r="AF109" s="263">
        <f t="shared" si="52"/>
        <v>47862.047993005188</v>
      </c>
      <c r="AG109" s="216">
        <f t="shared" si="66"/>
        <v>0</v>
      </c>
      <c r="AH109" s="112">
        <f t="shared" si="67"/>
        <v>48477.210190795347</v>
      </c>
    </row>
    <row r="110" spans="1:34">
      <c r="A110" s="37" t="s">
        <v>230</v>
      </c>
      <c r="B110" s="3" t="s">
        <v>241</v>
      </c>
      <c r="C110" s="2" t="s">
        <v>242</v>
      </c>
      <c r="D110" s="217">
        <v>24691.778508798678</v>
      </c>
      <c r="E110" s="159">
        <v>26308.1</v>
      </c>
      <c r="F110" s="259">
        <v>28005.392737005091</v>
      </c>
      <c r="G110" s="128">
        <f t="shared" si="56"/>
        <v>6.4515975574256368E-2</v>
      </c>
      <c r="H110" s="5">
        <f t="shared" si="68"/>
        <v>0</v>
      </c>
      <c r="I110" s="5">
        <f t="shared" si="68"/>
        <v>0</v>
      </c>
      <c r="J110" s="5">
        <f t="shared" si="68"/>
        <v>0</v>
      </c>
      <c r="K110" s="5">
        <f t="shared" si="68"/>
        <v>0</v>
      </c>
      <c r="L110" s="5">
        <f t="shared" si="68"/>
        <v>0</v>
      </c>
      <c r="M110" s="106">
        <f t="shared" si="48"/>
        <v>0</v>
      </c>
      <c r="N110" s="29">
        <f t="shared" si="57"/>
        <v>0</v>
      </c>
      <c r="O110" s="64"/>
      <c r="P110" s="5" t="str">
        <f t="shared" si="58"/>
        <v/>
      </c>
      <c r="Q110" s="133"/>
      <c r="R110" s="78">
        <f t="shared" si="59"/>
        <v>0</v>
      </c>
      <c r="S110" s="57" t="str">
        <f t="shared" si="60"/>
        <v/>
      </c>
      <c r="T110" s="29">
        <f t="shared" si="61"/>
        <v>0</v>
      </c>
      <c r="U110" s="47">
        <v>3664.8195700000001</v>
      </c>
      <c r="V110" s="28">
        <v>1166.99964</v>
      </c>
      <c r="W110" s="60">
        <f t="shared" si="62"/>
        <v>0.31843304089319735</v>
      </c>
      <c r="X110" s="61">
        <f t="shared" si="63"/>
        <v>732.96391400000005</v>
      </c>
      <c r="Y110" s="29">
        <f t="shared" si="49"/>
        <v>732.96391400000005</v>
      </c>
      <c r="Z110" s="132">
        <f t="shared" si="64"/>
        <v>24691.778508798678</v>
      </c>
      <c r="AA110" s="260">
        <v>0</v>
      </c>
      <c r="AB110" s="260">
        <f t="shared" si="50"/>
        <v>732.96391400000005</v>
      </c>
      <c r="AC110" s="261">
        <f t="shared" si="51"/>
        <v>25424.742422798678</v>
      </c>
      <c r="AD110" s="304">
        <v>535</v>
      </c>
      <c r="AE110" s="262">
        <f t="shared" si="65"/>
        <v>25226.778508798678</v>
      </c>
      <c r="AF110" s="263">
        <f t="shared" si="52"/>
        <v>25226.778508798678</v>
      </c>
      <c r="AG110" s="216">
        <f t="shared" si="66"/>
        <v>0</v>
      </c>
      <c r="AH110" s="112">
        <f t="shared" si="67"/>
        <v>25424.742422798678</v>
      </c>
    </row>
    <row r="111" spans="1:34">
      <c r="A111" s="37" t="s">
        <v>230</v>
      </c>
      <c r="B111" s="3" t="s">
        <v>243</v>
      </c>
      <c r="C111" s="2" t="s">
        <v>244</v>
      </c>
      <c r="D111" s="217">
        <v>42690.864393249729</v>
      </c>
      <c r="E111" s="159">
        <v>51252.46</v>
      </c>
      <c r="F111" s="259">
        <v>49005.588616169691</v>
      </c>
      <c r="G111" s="128">
        <f t="shared" si="56"/>
        <v>-4.3839288569374246E-2</v>
      </c>
      <c r="H111" s="5">
        <f t="shared" si="68"/>
        <v>426.90864393249728</v>
      </c>
      <c r="I111" s="5">
        <f t="shared" si="68"/>
        <v>0</v>
      </c>
      <c r="J111" s="5">
        <f t="shared" si="68"/>
        <v>0</v>
      </c>
      <c r="K111" s="5">
        <f t="shared" si="68"/>
        <v>0</v>
      </c>
      <c r="L111" s="5">
        <f t="shared" si="68"/>
        <v>0</v>
      </c>
      <c r="M111" s="106">
        <f t="shared" si="48"/>
        <v>1.0158807256081233E-2</v>
      </c>
      <c r="N111" s="29">
        <f t="shared" si="57"/>
        <v>426.90864393249728</v>
      </c>
      <c r="O111" s="64"/>
      <c r="P111" s="5" t="str">
        <f t="shared" si="58"/>
        <v/>
      </c>
      <c r="Q111" s="133"/>
      <c r="R111" s="78">
        <f t="shared" si="59"/>
        <v>0</v>
      </c>
      <c r="S111" s="57" t="str">
        <f t="shared" si="60"/>
        <v/>
      </c>
      <c r="T111" s="29">
        <f t="shared" si="61"/>
        <v>0</v>
      </c>
      <c r="U111" s="47">
        <v>2548.7441399999998</v>
      </c>
      <c r="V111" s="28">
        <v>827.30390999999997</v>
      </c>
      <c r="W111" s="60">
        <f t="shared" si="62"/>
        <v>0.32459276591019454</v>
      </c>
      <c r="X111" s="61">
        <f t="shared" si="63"/>
        <v>509.748828</v>
      </c>
      <c r="Y111" s="29">
        <f t="shared" si="49"/>
        <v>509.748828</v>
      </c>
      <c r="Z111" s="132">
        <f t="shared" si="64"/>
        <v>43117.773037182225</v>
      </c>
      <c r="AA111" s="260">
        <v>0</v>
      </c>
      <c r="AB111" s="260">
        <f t="shared" si="50"/>
        <v>509.748828</v>
      </c>
      <c r="AC111" s="261">
        <f t="shared" si="51"/>
        <v>43627.521865182229</v>
      </c>
      <c r="AD111" s="304">
        <v>1117</v>
      </c>
      <c r="AE111" s="262">
        <f t="shared" si="65"/>
        <v>43807.864393249729</v>
      </c>
      <c r="AF111" s="263">
        <f t="shared" si="52"/>
        <v>43807.864393249729</v>
      </c>
      <c r="AG111" s="216">
        <f t="shared" si="66"/>
        <v>-180.3425280675001</v>
      </c>
      <c r="AH111" s="112">
        <f t="shared" si="67"/>
        <v>43807.864393249729</v>
      </c>
    </row>
    <row r="112" spans="1:34">
      <c r="A112" s="37" t="s">
        <v>230</v>
      </c>
      <c r="B112" s="3" t="s">
        <v>245</v>
      </c>
      <c r="C112" s="2" t="s">
        <v>246</v>
      </c>
      <c r="D112" s="217">
        <v>37973.467914442946</v>
      </c>
      <c r="E112" s="159">
        <v>49380.54</v>
      </c>
      <c r="F112" s="259">
        <v>43163.187692567095</v>
      </c>
      <c r="G112" s="128">
        <f t="shared" si="56"/>
        <v>-0.1259069323144888</v>
      </c>
      <c r="H112" s="5">
        <f t="shared" si="68"/>
        <v>0</v>
      </c>
      <c r="I112" s="5">
        <f t="shared" si="68"/>
        <v>0</v>
      </c>
      <c r="J112" s="5">
        <f t="shared" si="68"/>
        <v>1139.2040374332882</v>
      </c>
      <c r="K112" s="5">
        <f t="shared" si="68"/>
        <v>0</v>
      </c>
      <c r="L112" s="5">
        <f t="shared" si="68"/>
        <v>0</v>
      </c>
      <c r="M112" s="106">
        <f t="shared" si="48"/>
        <v>2.7108737211383894E-2</v>
      </c>
      <c r="N112" s="29">
        <f t="shared" si="57"/>
        <v>1139.2040374332882</v>
      </c>
      <c r="O112" s="64"/>
      <c r="P112" s="5" t="str">
        <f t="shared" si="58"/>
        <v/>
      </c>
      <c r="Q112" s="133"/>
      <c r="R112" s="78">
        <f t="shared" si="59"/>
        <v>0</v>
      </c>
      <c r="S112" s="57" t="str">
        <f t="shared" si="60"/>
        <v/>
      </c>
      <c r="T112" s="29">
        <f t="shared" si="61"/>
        <v>0</v>
      </c>
      <c r="U112" s="47">
        <v>2954.9676399999998</v>
      </c>
      <c r="V112" s="28">
        <v>258.33557999999999</v>
      </c>
      <c r="W112" s="60">
        <f t="shared" si="62"/>
        <v>8.7424165497798814E-2</v>
      </c>
      <c r="X112" s="61">
        <f t="shared" si="63"/>
        <v>590.99352799999997</v>
      </c>
      <c r="Y112" s="29">
        <f t="shared" si="49"/>
        <v>590.99352799999997</v>
      </c>
      <c r="Z112" s="132">
        <f t="shared" si="64"/>
        <v>39112.671951876233</v>
      </c>
      <c r="AA112" s="260">
        <v>0</v>
      </c>
      <c r="AB112" s="260">
        <f t="shared" si="50"/>
        <v>590.99352799999997</v>
      </c>
      <c r="AC112" s="261">
        <f t="shared" si="51"/>
        <v>39703.665479876232</v>
      </c>
      <c r="AD112" s="304">
        <v>4926</v>
      </c>
      <c r="AE112" s="262">
        <f t="shared" si="65"/>
        <v>42899.467914442946</v>
      </c>
      <c r="AF112" s="263">
        <f t="shared" si="52"/>
        <v>42899.467914442946</v>
      </c>
      <c r="AG112" s="216">
        <f t="shared" si="66"/>
        <v>-3195.8024345667145</v>
      </c>
      <c r="AH112" s="112">
        <f t="shared" si="67"/>
        <v>42899.467914442946</v>
      </c>
    </row>
    <row r="113" spans="1:34">
      <c r="A113" s="37" t="s">
        <v>230</v>
      </c>
      <c r="B113" s="3" t="s">
        <v>247</v>
      </c>
      <c r="C113" s="2" t="s">
        <v>248</v>
      </c>
      <c r="D113" s="217">
        <v>5602.5840134913988</v>
      </c>
      <c r="E113" s="159">
        <v>11076.04</v>
      </c>
      <c r="F113" s="259">
        <v>7213.07280426954</v>
      </c>
      <c r="G113" s="128">
        <f t="shared" si="56"/>
        <v>-0.34876789861091695</v>
      </c>
      <c r="H113" s="5">
        <f t="shared" si="68"/>
        <v>0</v>
      </c>
      <c r="I113" s="5">
        <f t="shared" si="68"/>
        <v>0</v>
      </c>
      <c r="J113" s="5">
        <f t="shared" si="68"/>
        <v>0</v>
      </c>
      <c r="K113" s="5">
        <f t="shared" si="68"/>
        <v>0</v>
      </c>
      <c r="L113" s="5">
        <f t="shared" si="68"/>
        <v>280.12920067456997</v>
      </c>
      <c r="M113" s="106">
        <f t="shared" si="48"/>
        <v>6.6660129676433333E-3</v>
      </c>
      <c r="N113" s="29">
        <f t="shared" si="57"/>
        <v>280.12920067456997</v>
      </c>
      <c r="O113" s="64"/>
      <c r="P113" s="5" t="str">
        <f t="shared" si="58"/>
        <v/>
      </c>
      <c r="Q113" s="133"/>
      <c r="R113" s="78">
        <f t="shared" si="59"/>
        <v>0</v>
      </c>
      <c r="S113" s="57" t="str">
        <f t="shared" si="60"/>
        <v/>
      </c>
      <c r="T113" s="29">
        <f t="shared" si="61"/>
        <v>0</v>
      </c>
      <c r="U113" s="47">
        <v>2.5118099999999686</v>
      </c>
      <c r="V113" s="28">
        <v>0</v>
      </c>
      <c r="W113" s="60">
        <f t="shared" si="62"/>
        <v>0</v>
      </c>
      <c r="X113" s="61">
        <f t="shared" si="63"/>
        <v>0.50236199999999376</v>
      </c>
      <c r="Y113" s="29">
        <f t="shared" si="49"/>
        <v>0</v>
      </c>
      <c r="Z113" s="132">
        <f t="shared" si="64"/>
        <v>5882.7132141659686</v>
      </c>
      <c r="AA113" s="260">
        <v>354.51008309937617</v>
      </c>
      <c r="AB113" s="260">
        <f t="shared" si="50"/>
        <v>0</v>
      </c>
      <c r="AC113" s="261">
        <f t="shared" si="51"/>
        <v>6237.2232972653446</v>
      </c>
      <c r="AD113" s="304">
        <v>0</v>
      </c>
      <c r="AE113" s="262">
        <f t="shared" si="65"/>
        <v>5602.5840134913988</v>
      </c>
      <c r="AF113" s="263">
        <f t="shared" si="52"/>
        <v>5957.0940965907748</v>
      </c>
      <c r="AG113" s="216">
        <f t="shared" si="66"/>
        <v>0</v>
      </c>
      <c r="AH113" s="112">
        <f t="shared" si="67"/>
        <v>6237.2232972653446</v>
      </c>
    </row>
    <row r="114" spans="1:34">
      <c r="A114" s="37" t="s">
        <v>230</v>
      </c>
      <c r="B114" s="3" t="s">
        <v>249</v>
      </c>
      <c r="C114" s="2" t="s">
        <v>250</v>
      </c>
      <c r="D114" s="217">
        <v>23202.248257931373</v>
      </c>
      <c r="E114" s="159">
        <v>29617.1</v>
      </c>
      <c r="F114" s="259">
        <v>26356.705742456692</v>
      </c>
      <c r="G114" s="128">
        <f t="shared" si="56"/>
        <v>-0.11008485832655146</v>
      </c>
      <c r="H114" s="5">
        <f t="shared" ref="H114:L123" si="69">+IF(AND($G114&lt;=H$1,$G114&gt;I$1),H$2,0)*$D114</f>
        <v>0</v>
      </c>
      <c r="I114" s="5">
        <f t="shared" si="69"/>
        <v>0</v>
      </c>
      <c r="J114" s="5">
        <f t="shared" si="69"/>
        <v>696.06744773794117</v>
      </c>
      <c r="K114" s="5">
        <f t="shared" si="69"/>
        <v>0</v>
      </c>
      <c r="L114" s="5">
        <f t="shared" si="69"/>
        <v>0</v>
      </c>
      <c r="M114" s="106">
        <f t="shared" si="48"/>
        <v>1.6563766368526005E-2</v>
      </c>
      <c r="N114" s="29">
        <f t="shared" si="57"/>
        <v>696.06744773794128</v>
      </c>
      <c r="O114" s="64"/>
      <c r="P114" s="5" t="str">
        <f t="shared" si="58"/>
        <v/>
      </c>
      <c r="Q114" s="133"/>
      <c r="R114" s="78">
        <f t="shared" si="59"/>
        <v>0</v>
      </c>
      <c r="S114" s="57" t="str">
        <f t="shared" si="60"/>
        <v/>
      </c>
      <c r="T114" s="29">
        <f t="shared" si="61"/>
        <v>0</v>
      </c>
      <c r="U114" s="47">
        <v>1691.67182</v>
      </c>
      <c r="V114" s="28">
        <v>508.36723999999998</v>
      </c>
      <c r="W114" s="60">
        <f t="shared" si="62"/>
        <v>0.30051173873665399</v>
      </c>
      <c r="X114" s="61">
        <f t="shared" si="63"/>
        <v>338.33436400000005</v>
      </c>
      <c r="Y114" s="29">
        <f t="shared" si="49"/>
        <v>338.33436400000005</v>
      </c>
      <c r="Z114" s="132">
        <f t="shared" si="64"/>
        <v>23898.315705669313</v>
      </c>
      <c r="AA114" s="260">
        <v>0</v>
      </c>
      <c r="AB114" s="260">
        <f t="shared" si="50"/>
        <v>338.33436400000005</v>
      </c>
      <c r="AC114" s="261">
        <f t="shared" si="51"/>
        <v>24236.650069669311</v>
      </c>
      <c r="AD114" s="304">
        <v>499</v>
      </c>
      <c r="AE114" s="262">
        <f t="shared" si="65"/>
        <v>23701.248257931373</v>
      </c>
      <c r="AF114" s="263">
        <f t="shared" si="52"/>
        <v>23701.248257931373</v>
      </c>
      <c r="AG114" s="216">
        <f t="shared" si="66"/>
        <v>0</v>
      </c>
      <c r="AH114" s="112">
        <f t="shared" si="67"/>
        <v>24236.650069669311</v>
      </c>
    </row>
    <row r="115" spans="1:34">
      <c r="A115" s="37" t="s">
        <v>230</v>
      </c>
      <c r="B115" s="3" t="s">
        <v>251</v>
      </c>
      <c r="C115" s="2" t="s">
        <v>252</v>
      </c>
      <c r="D115" s="217">
        <v>12690.409201199955</v>
      </c>
      <c r="E115" s="159">
        <v>20370.419999999998</v>
      </c>
      <c r="F115" s="259">
        <v>15334.566145515368</v>
      </c>
      <c r="G115" s="128">
        <f t="shared" si="56"/>
        <v>-0.24721404146230819</v>
      </c>
      <c r="H115" s="5">
        <f t="shared" si="69"/>
        <v>0</v>
      </c>
      <c r="I115" s="5">
        <f t="shared" si="69"/>
        <v>0</v>
      </c>
      <c r="J115" s="5">
        <f t="shared" si="69"/>
        <v>0</v>
      </c>
      <c r="K115" s="5">
        <f t="shared" si="69"/>
        <v>507.61636804799821</v>
      </c>
      <c r="L115" s="5">
        <f t="shared" si="69"/>
        <v>0</v>
      </c>
      <c r="M115" s="106">
        <f t="shared" si="48"/>
        <v>1.2079345115923665E-2</v>
      </c>
      <c r="N115" s="29">
        <f t="shared" si="57"/>
        <v>507.61636804799821</v>
      </c>
      <c r="O115" s="64"/>
      <c r="P115" s="5" t="str">
        <f t="shared" si="58"/>
        <v/>
      </c>
      <c r="Q115" s="133"/>
      <c r="R115" s="78">
        <f t="shared" si="59"/>
        <v>0</v>
      </c>
      <c r="S115" s="57" t="str">
        <f t="shared" si="60"/>
        <v/>
      </c>
      <c r="T115" s="29">
        <f t="shared" si="61"/>
        <v>0</v>
      </c>
      <c r="U115" s="47">
        <v>205.10782</v>
      </c>
      <c r="V115" s="28">
        <v>19.972360000000009</v>
      </c>
      <c r="W115" s="60">
        <f t="shared" si="62"/>
        <v>9.7374931877292681E-2</v>
      </c>
      <c r="X115" s="61">
        <f t="shared" si="63"/>
        <v>41.021564000000005</v>
      </c>
      <c r="Y115" s="29">
        <f t="shared" si="49"/>
        <v>41.021564000000005</v>
      </c>
      <c r="Z115" s="132">
        <f t="shared" si="64"/>
        <v>13198.025569247953</v>
      </c>
      <c r="AA115" s="260">
        <v>509.25174971316898</v>
      </c>
      <c r="AB115" s="260">
        <f t="shared" si="50"/>
        <v>41.021564000000005</v>
      </c>
      <c r="AC115" s="261">
        <f t="shared" si="51"/>
        <v>13748.298882961122</v>
      </c>
      <c r="AD115" s="304">
        <v>200</v>
      </c>
      <c r="AE115" s="262">
        <f t="shared" si="65"/>
        <v>12890.409201199955</v>
      </c>
      <c r="AF115" s="263">
        <f t="shared" si="52"/>
        <v>13399.660950913123</v>
      </c>
      <c r="AG115" s="216">
        <f t="shared" si="66"/>
        <v>0</v>
      </c>
      <c r="AH115" s="112">
        <f t="shared" si="67"/>
        <v>13748.298882961122</v>
      </c>
    </row>
    <row r="116" spans="1:34">
      <c r="A116" s="37" t="s">
        <v>230</v>
      </c>
      <c r="B116" s="3" t="s">
        <v>253</v>
      </c>
      <c r="C116" s="2" t="s">
        <v>254</v>
      </c>
      <c r="D116" s="217">
        <v>33588.275442238722</v>
      </c>
      <c r="E116" s="159">
        <v>39412.68</v>
      </c>
      <c r="F116" s="259">
        <v>40675.292102919608</v>
      </c>
      <c r="G116" s="128">
        <f t="shared" si="56"/>
        <v>3.2035682499124807E-2</v>
      </c>
      <c r="H116" s="5">
        <f t="shared" si="69"/>
        <v>0</v>
      </c>
      <c r="I116" s="5">
        <f t="shared" si="69"/>
        <v>0</v>
      </c>
      <c r="J116" s="5">
        <f t="shared" si="69"/>
        <v>0</v>
      </c>
      <c r="K116" s="5">
        <f t="shared" si="69"/>
        <v>0</v>
      </c>
      <c r="L116" s="5">
        <f t="shared" si="69"/>
        <v>0</v>
      </c>
      <c r="M116" s="106">
        <f t="shared" si="48"/>
        <v>0</v>
      </c>
      <c r="N116" s="29">
        <f t="shared" si="57"/>
        <v>0</v>
      </c>
      <c r="O116" s="64"/>
      <c r="P116" s="5" t="str">
        <f t="shared" si="58"/>
        <v/>
      </c>
      <c r="Q116" s="133"/>
      <c r="R116" s="78">
        <f t="shared" si="59"/>
        <v>0</v>
      </c>
      <c r="S116" s="57" t="str">
        <f t="shared" si="60"/>
        <v/>
      </c>
      <c r="T116" s="29">
        <f t="shared" si="61"/>
        <v>0</v>
      </c>
      <c r="U116" s="47">
        <v>3018.6767300000001</v>
      </c>
      <c r="V116" s="28">
        <v>50.760849999999998</v>
      </c>
      <c r="W116" s="60">
        <f t="shared" si="62"/>
        <v>1.6815596547829086E-2</v>
      </c>
      <c r="X116" s="61">
        <f t="shared" si="63"/>
        <v>603.73534600000005</v>
      </c>
      <c r="Y116" s="29">
        <f t="shared" si="49"/>
        <v>603.73534600000005</v>
      </c>
      <c r="Z116" s="132">
        <f t="shared" si="64"/>
        <v>33588.275442238722</v>
      </c>
      <c r="AA116" s="260">
        <v>0</v>
      </c>
      <c r="AB116" s="260">
        <f t="shared" si="50"/>
        <v>603.73534600000005</v>
      </c>
      <c r="AC116" s="261">
        <f t="shared" si="51"/>
        <v>34192.010788238724</v>
      </c>
      <c r="AD116" s="304">
        <v>763</v>
      </c>
      <c r="AE116" s="262">
        <f t="shared" si="65"/>
        <v>34351.275442238722</v>
      </c>
      <c r="AF116" s="263">
        <f t="shared" si="52"/>
        <v>34351.275442238722</v>
      </c>
      <c r="AG116" s="216">
        <f t="shared" si="66"/>
        <v>-159.2646539999987</v>
      </c>
      <c r="AH116" s="112">
        <f t="shared" si="67"/>
        <v>34351.275442238722</v>
      </c>
    </row>
    <row r="117" spans="1:34">
      <c r="A117" s="37" t="s">
        <v>230</v>
      </c>
      <c r="B117" s="3" t="s">
        <v>255</v>
      </c>
      <c r="C117" s="2" t="s">
        <v>256</v>
      </c>
      <c r="D117" s="217">
        <v>28532.527614595572</v>
      </c>
      <c r="E117" s="159">
        <v>30055.62</v>
      </c>
      <c r="F117" s="259">
        <v>33539.822133723923</v>
      </c>
      <c r="G117" s="128">
        <f t="shared" si="56"/>
        <v>0.11592514590362546</v>
      </c>
      <c r="H117" s="5">
        <f t="shared" si="69"/>
        <v>0</v>
      </c>
      <c r="I117" s="5">
        <f t="shared" si="69"/>
        <v>0</v>
      </c>
      <c r="J117" s="5">
        <f t="shared" si="69"/>
        <v>0</v>
      </c>
      <c r="K117" s="5">
        <f t="shared" si="69"/>
        <v>0</v>
      </c>
      <c r="L117" s="5">
        <f t="shared" si="69"/>
        <v>0</v>
      </c>
      <c r="M117" s="106">
        <f t="shared" si="48"/>
        <v>0</v>
      </c>
      <c r="N117" s="29">
        <f t="shared" si="57"/>
        <v>0</v>
      </c>
      <c r="O117" s="64" t="s">
        <v>919</v>
      </c>
      <c r="P117" s="5">
        <f t="shared" si="58"/>
        <v>28532.527614595572</v>
      </c>
      <c r="Q117" s="133">
        <v>1.1347250929650563</v>
      </c>
      <c r="R117" s="78">
        <f t="shared" si="59"/>
        <v>28532.527614595572</v>
      </c>
      <c r="S117" s="57">
        <f t="shared" si="60"/>
        <v>2.3388800449367045E-2</v>
      </c>
      <c r="T117" s="29">
        <f t="shared" si="61"/>
        <v>865.38561662658071</v>
      </c>
      <c r="U117" s="47">
        <v>1073.96298</v>
      </c>
      <c r="V117" s="28">
        <v>2.7777099999999999</v>
      </c>
      <c r="W117" s="60">
        <f t="shared" si="62"/>
        <v>2.5864113118684966E-3</v>
      </c>
      <c r="X117" s="61">
        <f t="shared" si="63"/>
        <v>214.792596</v>
      </c>
      <c r="Y117" s="29">
        <f t="shared" si="49"/>
        <v>214.792596</v>
      </c>
      <c r="Z117" s="132">
        <f t="shared" si="64"/>
        <v>29397.913231222152</v>
      </c>
      <c r="AA117" s="260">
        <v>0</v>
      </c>
      <c r="AB117" s="260">
        <f t="shared" si="50"/>
        <v>214.792596</v>
      </c>
      <c r="AC117" s="261">
        <f t="shared" si="51"/>
        <v>29612.705827222151</v>
      </c>
      <c r="AD117" s="304">
        <v>2229.0294444444444</v>
      </c>
      <c r="AE117" s="262">
        <f t="shared" si="65"/>
        <v>30761.557059040017</v>
      </c>
      <c r="AF117" s="263">
        <f t="shared" si="52"/>
        <v>30761.557059040017</v>
      </c>
      <c r="AG117" s="216">
        <f t="shared" si="66"/>
        <v>-1148.8512318178655</v>
      </c>
      <c r="AH117" s="112">
        <f t="shared" si="67"/>
        <v>30761.557059040017</v>
      </c>
    </row>
    <row r="118" spans="1:34">
      <c r="A118" s="37" t="s">
        <v>230</v>
      </c>
      <c r="B118" s="3" t="s">
        <v>257</v>
      </c>
      <c r="C118" s="2" t="s">
        <v>258</v>
      </c>
      <c r="D118" s="217">
        <v>13566.0584730833</v>
      </c>
      <c r="E118" s="159">
        <v>18015.79</v>
      </c>
      <c r="F118" s="259">
        <v>17422.897140974561</v>
      </c>
      <c r="G118" s="128">
        <f t="shared" si="56"/>
        <v>-3.2909623115358277E-2</v>
      </c>
      <c r="H118" s="5">
        <f t="shared" si="69"/>
        <v>135.66058473083299</v>
      </c>
      <c r="I118" s="5">
        <f t="shared" si="69"/>
        <v>0</v>
      </c>
      <c r="J118" s="5">
        <f t="shared" si="69"/>
        <v>0</v>
      </c>
      <c r="K118" s="5">
        <f t="shared" si="69"/>
        <v>0</v>
      </c>
      <c r="L118" s="5">
        <f t="shared" si="69"/>
        <v>0</v>
      </c>
      <c r="M118" s="106">
        <f t="shared" si="48"/>
        <v>3.2282076086183019E-3</v>
      </c>
      <c r="N118" s="29">
        <f t="shared" si="57"/>
        <v>135.66058473083299</v>
      </c>
      <c r="O118" s="64" t="s">
        <v>919</v>
      </c>
      <c r="P118" s="5">
        <f t="shared" si="58"/>
        <v>13566.0584730833</v>
      </c>
      <c r="Q118" s="133">
        <v>1.2636386791353571</v>
      </c>
      <c r="R118" s="78">
        <f t="shared" si="59"/>
        <v>13566.0584730833</v>
      </c>
      <c r="S118" s="57">
        <f t="shared" si="60"/>
        <v>1.11204250390029E-2</v>
      </c>
      <c r="T118" s="29">
        <f t="shared" si="61"/>
        <v>411.45572644310727</v>
      </c>
      <c r="U118" s="47">
        <v>2.74824</v>
      </c>
      <c r="V118" s="28">
        <v>0</v>
      </c>
      <c r="W118" s="60">
        <f t="shared" si="62"/>
        <v>0</v>
      </c>
      <c r="X118" s="61">
        <f t="shared" si="63"/>
        <v>0.54964800000000003</v>
      </c>
      <c r="Y118" s="29">
        <f t="shared" si="49"/>
        <v>0</v>
      </c>
      <c r="Z118" s="132">
        <f t="shared" si="64"/>
        <v>14113.17478425724</v>
      </c>
      <c r="AA118" s="260">
        <v>0</v>
      </c>
      <c r="AB118" s="260">
        <f t="shared" si="50"/>
        <v>0</v>
      </c>
      <c r="AC118" s="261">
        <f t="shared" si="51"/>
        <v>14113.17478425724</v>
      </c>
      <c r="AD118" s="304">
        <v>753.66991517129441</v>
      </c>
      <c r="AE118" s="262">
        <f t="shared" si="65"/>
        <v>14319.728388254594</v>
      </c>
      <c r="AF118" s="263">
        <f t="shared" si="52"/>
        <v>14319.728388254594</v>
      </c>
      <c r="AG118" s="216">
        <f t="shared" si="66"/>
        <v>-206.553603997354</v>
      </c>
      <c r="AH118" s="112">
        <f t="shared" si="67"/>
        <v>14319.728388254594</v>
      </c>
    </row>
    <row r="119" spans="1:34">
      <c r="A119" s="37" t="s">
        <v>230</v>
      </c>
      <c r="B119" s="3" t="s">
        <v>259</v>
      </c>
      <c r="C119" s="2" t="s">
        <v>260</v>
      </c>
      <c r="D119" s="217">
        <v>11302.52483890208</v>
      </c>
      <c r="E119" s="159">
        <v>10031.719999999999</v>
      </c>
      <c r="F119" s="259">
        <v>14998.369574308233</v>
      </c>
      <c r="G119" s="128">
        <f t="shared" si="56"/>
        <v>0.49509451762092982</v>
      </c>
      <c r="H119" s="5">
        <f t="shared" si="69"/>
        <v>0</v>
      </c>
      <c r="I119" s="5">
        <f t="shared" si="69"/>
        <v>0</v>
      </c>
      <c r="J119" s="5">
        <f t="shared" si="69"/>
        <v>0</v>
      </c>
      <c r="K119" s="5">
        <f t="shared" si="69"/>
        <v>0</v>
      </c>
      <c r="L119" s="5">
        <f t="shared" si="69"/>
        <v>0</v>
      </c>
      <c r="M119" s="106">
        <f t="shared" si="48"/>
        <v>0</v>
      </c>
      <c r="N119" s="29">
        <f t="shared" si="57"/>
        <v>0</v>
      </c>
      <c r="O119" s="64" t="s">
        <v>919</v>
      </c>
      <c r="P119" s="5">
        <f t="shared" si="58"/>
        <v>11302.52483890208</v>
      </c>
      <c r="Q119" s="133">
        <v>1.2116900201681253</v>
      </c>
      <c r="R119" s="78">
        <f t="shared" si="59"/>
        <v>11302.52483890208</v>
      </c>
      <c r="S119" s="57">
        <f t="shared" si="60"/>
        <v>9.2649519734756304E-3</v>
      </c>
      <c r="T119" s="29">
        <f t="shared" si="61"/>
        <v>342.80322301859832</v>
      </c>
      <c r="U119" s="47">
        <v>6.5779699999999997</v>
      </c>
      <c r="V119" s="28">
        <v>0</v>
      </c>
      <c r="W119" s="60">
        <f t="shared" si="62"/>
        <v>0</v>
      </c>
      <c r="X119" s="61">
        <f t="shared" si="63"/>
        <v>1.3155939999999999</v>
      </c>
      <c r="Y119" s="29">
        <f t="shared" si="49"/>
        <v>0</v>
      </c>
      <c r="Z119" s="132">
        <f t="shared" si="64"/>
        <v>11645.328061920678</v>
      </c>
      <c r="AA119" s="260">
        <v>0</v>
      </c>
      <c r="AB119" s="260">
        <f t="shared" si="50"/>
        <v>0</v>
      </c>
      <c r="AC119" s="261">
        <f t="shared" si="51"/>
        <v>11645.328061920678</v>
      </c>
      <c r="AD119" s="304">
        <v>0</v>
      </c>
      <c r="AE119" s="262">
        <f t="shared" si="65"/>
        <v>11302.52483890208</v>
      </c>
      <c r="AF119" s="263">
        <f t="shared" si="52"/>
        <v>11302.52483890208</v>
      </c>
      <c r="AG119" s="216">
        <f t="shared" si="66"/>
        <v>0</v>
      </c>
      <c r="AH119" s="112">
        <f t="shared" si="67"/>
        <v>11645.328061920678</v>
      </c>
    </row>
    <row r="120" spans="1:34">
      <c r="A120" s="37" t="s">
        <v>230</v>
      </c>
      <c r="B120" s="3" t="s">
        <v>261</v>
      </c>
      <c r="C120" s="2" t="s">
        <v>262</v>
      </c>
      <c r="D120" s="217">
        <v>42306.332521221331</v>
      </c>
      <c r="E120" s="159">
        <v>40596.29</v>
      </c>
      <c r="F120" s="259">
        <v>48703.312172184538</v>
      </c>
      <c r="G120" s="128">
        <f t="shared" si="56"/>
        <v>0.19969859738869089</v>
      </c>
      <c r="H120" s="5">
        <f t="shared" si="69"/>
        <v>0</v>
      </c>
      <c r="I120" s="5">
        <f t="shared" si="69"/>
        <v>0</v>
      </c>
      <c r="J120" s="5">
        <f t="shared" si="69"/>
        <v>0</v>
      </c>
      <c r="K120" s="5">
        <f t="shared" si="69"/>
        <v>0</v>
      </c>
      <c r="L120" s="5">
        <f t="shared" si="69"/>
        <v>0</v>
      </c>
      <c r="M120" s="106">
        <f t="shared" si="48"/>
        <v>0</v>
      </c>
      <c r="N120" s="29">
        <f t="shared" si="57"/>
        <v>0</v>
      </c>
      <c r="O120" s="64" t="s">
        <v>919</v>
      </c>
      <c r="P120" s="5">
        <f t="shared" si="58"/>
        <v>42306.332521221331</v>
      </c>
      <c r="Q120" s="133">
        <v>1.060396156473667</v>
      </c>
      <c r="R120" s="78">
        <f t="shared" si="59"/>
        <v>42306.332521221331</v>
      </c>
      <c r="S120" s="57">
        <f t="shared" si="60"/>
        <v>3.4679520246122378E-2</v>
      </c>
      <c r="T120" s="29">
        <f t="shared" si="61"/>
        <v>1283.142249106528</v>
      </c>
      <c r="U120" s="47">
        <v>179.32651000000001</v>
      </c>
      <c r="V120" s="28">
        <v>0.46360000000000001</v>
      </c>
      <c r="W120" s="60">
        <f t="shared" si="62"/>
        <v>2.5852284751429109E-3</v>
      </c>
      <c r="X120" s="61">
        <f t="shared" si="63"/>
        <v>35.865302000000007</v>
      </c>
      <c r="Y120" s="29">
        <f t="shared" si="49"/>
        <v>35.865302000000007</v>
      </c>
      <c r="Z120" s="132">
        <f t="shared" si="64"/>
        <v>43589.474770327863</v>
      </c>
      <c r="AA120" s="260">
        <v>0</v>
      </c>
      <c r="AB120" s="260">
        <f t="shared" si="50"/>
        <v>35.865302000000007</v>
      </c>
      <c r="AC120" s="261">
        <f t="shared" si="51"/>
        <v>43625.340072327861</v>
      </c>
      <c r="AD120" s="304">
        <v>3349.6767334791025</v>
      </c>
      <c r="AE120" s="262">
        <f t="shared" si="65"/>
        <v>45656.009254700431</v>
      </c>
      <c r="AF120" s="263">
        <f t="shared" si="52"/>
        <v>45656.009254700431</v>
      </c>
      <c r="AG120" s="216">
        <f t="shared" si="66"/>
        <v>-2030.6691823725705</v>
      </c>
      <c r="AH120" s="112">
        <f t="shared" si="67"/>
        <v>45656.009254700431</v>
      </c>
    </row>
    <row r="121" spans="1:34">
      <c r="A121" s="37" t="s">
        <v>230</v>
      </c>
      <c r="B121" s="3" t="s">
        <v>263</v>
      </c>
      <c r="C121" s="2" t="s">
        <v>264</v>
      </c>
      <c r="D121" s="217">
        <v>4229.4454689341574</v>
      </c>
      <c r="E121" s="159">
        <v>6729.09</v>
      </c>
      <c r="F121" s="259">
        <v>5701.6357345428996</v>
      </c>
      <c r="G121" s="128">
        <f t="shared" si="56"/>
        <v>-0.15268844159568384</v>
      </c>
      <c r="H121" s="5">
        <f t="shared" si="69"/>
        <v>0</v>
      </c>
      <c r="I121" s="5">
        <f t="shared" si="69"/>
        <v>0</v>
      </c>
      <c r="J121" s="5">
        <f t="shared" si="69"/>
        <v>0</v>
      </c>
      <c r="K121" s="5">
        <f t="shared" si="69"/>
        <v>169.17781875736631</v>
      </c>
      <c r="L121" s="5">
        <f t="shared" si="69"/>
        <v>0</v>
      </c>
      <c r="M121" s="106">
        <f t="shared" si="48"/>
        <v>4.0257907099957441E-3</v>
      </c>
      <c r="N121" s="29">
        <f t="shared" si="57"/>
        <v>169.17781875736631</v>
      </c>
      <c r="O121" s="64" t="s">
        <v>919</v>
      </c>
      <c r="P121" s="5">
        <f t="shared" si="58"/>
        <v>4229.4454689341574</v>
      </c>
      <c r="Q121" s="133">
        <v>1.1863782892712156</v>
      </c>
      <c r="R121" s="78">
        <f t="shared" si="59"/>
        <v>4229.4454689341574</v>
      </c>
      <c r="S121" s="57">
        <f t="shared" si="60"/>
        <v>3.4669783701104032E-3</v>
      </c>
      <c r="T121" s="29">
        <f t="shared" si="61"/>
        <v>128.27819969408492</v>
      </c>
      <c r="U121" s="47">
        <v>0</v>
      </c>
      <c r="V121" s="28">
        <v>0</v>
      </c>
      <c r="W121" s="60">
        <f t="shared" si="62"/>
        <v>0</v>
      </c>
      <c r="X121" s="61">
        <f t="shared" si="63"/>
        <v>0</v>
      </c>
      <c r="Y121" s="29">
        <f t="shared" si="49"/>
        <v>0</v>
      </c>
      <c r="Z121" s="132">
        <f t="shared" si="64"/>
        <v>4526.9014873856086</v>
      </c>
      <c r="AA121" s="260">
        <v>0</v>
      </c>
      <c r="AB121" s="260">
        <f t="shared" si="50"/>
        <v>0</v>
      </c>
      <c r="AC121" s="261">
        <f t="shared" si="51"/>
        <v>4526.9014873856086</v>
      </c>
      <c r="AD121" s="304">
        <v>91</v>
      </c>
      <c r="AE121" s="262">
        <f t="shared" si="65"/>
        <v>4320.4454689341574</v>
      </c>
      <c r="AF121" s="263">
        <f t="shared" si="52"/>
        <v>4320.4454689341574</v>
      </c>
      <c r="AG121" s="216">
        <f t="shared" si="66"/>
        <v>0</v>
      </c>
      <c r="AH121" s="112">
        <f t="shared" si="67"/>
        <v>4526.9014873856086</v>
      </c>
    </row>
    <row r="122" spans="1:34">
      <c r="A122" s="37" t="s">
        <v>230</v>
      </c>
      <c r="B122" s="3" t="s">
        <v>265</v>
      </c>
      <c r="C122" s="2" t="s">
        <v>266</v>
      </c>
      <c r="D122" s="217">
        <v>1603.6635228935529</v>
      </c>
      <c r="E122" s="159">
        <v>3560.4</v>
      </c>
      <c r="F122" s="259">
        <v>1802.7531613692981</v>
      </c>
      <c r="G122" s="128">
        <f t="shared" si="56"/>
        <v>-0.49366555404749524</v>
      </c>
      <c r="H122" s="5">
        <f t="shared" si="69"/>
        <v>0</v>
      </c>
      <c r="I122" s="5">
        <f t="shared" si="69"/>
        <v>0</v>
      </c>
      <c r="J122" s="5">
        <f t="shared" si="69"/>
        <v>0</v>
      </c>
      <c r="K122" s="5">
        <f t="shared" si="69"/>
        <v>0</v>
      </c>
      <c r="L122" s="5">
        <f t="shared" si="69"/>
        <v>80.183176144677645</v>
      </c>
      <c r="M122" s="106">
        <f t="shared" si="48"/>
        <v>1.9080556067704963E-3</v>
      </c>
      <c r="N122" s="29">
        <f t="shared" si="57"/>
        <v>80.183176144677645</v>
      </c>
      <c r="O122" s="64" t="s">
        <v>919</v>
      </c>
      <c r="P122" s="5">
        <f t="shared" si="58"/>
        <v>1603.6635228935529</v>
      </c>
      <c r="Q122" s="133">
        <v>1.0287755856809557</v>
      </c>
      <c r="R122" s="78">
        <f t="shared" si="59"/>
        <v>1603.6635228935529</v>
      </c>
      <c r="S122" s="57">
        <f t="shared" si="60"/>
        <v>1.3145616340593494E-3</v>
      </c>
      <c r="T122" s="29">
        <f t="shared" si="61"/>
        <v>48.638780460195932</v>
      </c>
      <c r="U122" s="47">
        <v>351.29241000000002</v>
      </c>
      <c r="V122" s="28">
        <v>7.8479200000000002</v>
      </c>
      <c r="W122" s="60">
        <f t="shared" si="62"/>
        <v>2.2340135387496702E-2</v>
      </c>
      <c r="X122" s="61">
        <f t="shared" si="63"/>
        <v>70.258482000000001</v>
      </c>
      <c r="Y122" s="29">
        <f t="shared" si="49"/>
        <v>70.258482000000001</v>
      </c>
      <c r="Z122" s="132">
        <f t="shared" si="64"/>
        <v>1732.4854794984265</v>
      </c>
      <c r="AA122" s="260">
        <v>0</v>
      </c>
      <c r="AB122" s="260">
        <f t="shared" si="50"/>
        <v>70.258482000000001</v>
      </c>
      <c r="AC122" s="261">
        <f t="shared" si="51"/>
        <v>1802.7439614984264</v>
      </c>
      <c r="AD122" s="304">
        <v>0</v>
      </c>
      <c r="AE122" s="262">
        <f t="shared" si="65"/>
        <v>1603.6635228935529</v>
      </c>
      <c r="AF122" s="263">
        <f t="shared" si="52"/>
        <v>1603.6635228935529</v>
      </c>
      <c r="AG122" s="216">
        <f t="shared" si="66"/>
        <v>0</v>
      </c>
      <c r="AH122" s="112">
        <f t="shared" si="67"/>
        <v>1802.7439614984264</v>
      </c>
    </row>
    <row r="123" spans="1:34">
      <c r="A123" s="37" t="s">
        <v>230</v>
      </c>
      <c r="B123" s="3" t="s">
        <v>267</v>
      </c>
      <c r="C123" s="2" t="s">
        <v>268</v>
      </c>
      <c r="D123" s="217">
        <v>1520.3291594433365</v>
      </c>
      <c r="E123" s="159">
        <v>1809.8</v>
      </c>
      <c r="F123" s="259">
        <v>1925.2160140127248</v>
      </c>
      <c r="G123" s="128">
        <f t="shared" si="56"/>
        <v>6.377280031645749E-2</v>
      </c>
      <c r="H123" s="5">
        <f t="shared" si="69"/>
        <v>0</v>
      </c>
      <c r="I123" s="5">
        <f t="shared" si="69"/>
        <v>0</v>
      </c>
      <c r="J123" s="5">
        <f t="shared" si="69"/>
        <v>0</v>
      </c>
      <c r="K123" s="5">
        <f t="shared" si="69"/>
        <v>0</v>
      </c>
      <c r="L123" s="5">
        <f t="shared" si="69"/>
        <v>0</v>
      </c>
      <c r="M123" s="106">
        <f t="shared" si="48"/>
        <v>0</v>
      </c>
      <c r="N123" s="29">
        <f t="shared" si="57"/>
        <v>0</v>
      </c>
      <c r="O123" s="64" t="s">
        <v>919</v>
      </c>
      <c r="P123" s="5">
        <f t="shared" si="58"/>
        <v>1520.3291594433365</v>
      </c>
      <c r="Q123" s="133">
        <v>1.0008489941461993</v>
      </c>
      <c r="R123" s="78">
        <f t="shared" si="59"/>
        <v>0</v>
      </c>
      <c r="S123" s="57">
        <f t="shared" si="60"/>
        <v>0</v>
      </c>
      <c r="T123" s="29">
        <f t="shared" si="61"/>
        <v>0</v>
      </c>
      <c r="U123" s="47">
        <v>108.9126</v>
      </c>
      <c r="V123" s="28">
        <v>0</v>
      </c>
      <c r="W123" s="60">
        <f t="shared" si="62"/>
        <v>0</v>
      </c>
      <c r="X123" s="61">
        <f t="shared" si="63"/>
        <v>21.782520000000002</v>
      </c>
      <c r="Y123" s="29">
        <f t="shared" si="49"/>
        <v>21.782520000000002</v>
      </c>
      <c r="Z123" s="132">
        <f t="shared" si="64"/>
        <v>1520.3291594433365</v>
      </c>
      <c r="AA123" s="260">
        <v>0</v>
      </c>
      <c r="AB123" s="260">
        <f t="shared" si="50"/>
        <v>21.782520000000002</v>
      </c>
      <c r="AC123" s="261">
        <f t="shared" si="51"/>
        <v>1542.1116794433365</v>
      </c>
      <c r="AD123" s="304">
        <v>0</v>
      </c>
      <c r="AE123" s="262">
        <f t="shared" si="65"/>
        <v>1520.3291594433365</v>
      </c>
      <c r="AF123" s="263">
        <f t="shared" si="52"/>
        <v>1520.3291594433365</v>
      </c>
      <c r="AG123" s="216">
        <f t="shared" si="66"/>
        <v>0</v>
      </c>
      <c r="AH123" s="112">
        <f t="shared" si="67"/>
        <v>1542.1116794433365</v>
      </c>
    </row>
    <row r="124" spans="1:34">
      <c r="A124" s="37" t="s">
        <v>230</v>
      </c>
      <c r="B124" s="3" t="s">
        <v>269</v>
      </c>
      <c r="C124" s="2" t="s">
        <v>270</v>
      </c>
      <c r="D124" s="217">
        <v>123944.38129158926</v>
      </c>
      <c r="E124" s="159">
        <v>150586.15</v>
      </c>
      <c r="F124" s="259">
        <v>134583.55063004332</v>
      </c>
      <c r="G124" s="128">
        <f t="shared" si="56"/>
        <v>-0.10626873301400341</v>
      </c>
      <c r="H124" s="5">
        <f t="shared" ref="H124:L133" si="70">+IF(AND($G124&lt;=H$1,$G124&gt;I$1),H$2,0)*$D124</f>
        <v>0</v>
      </c>
      <c r="I124" s="5">
        <f t="shared" si="70"/>
        <v>0</v>
      </c>
      <c r="J124" s="5">
        <f t="shared" si="70"/>
        <v>3718.3314387476776</v>
      </c>
      <c r="K124" s="5">
        <f t="shared" si="70"/>
        <v>0</v>
      </c>
      <c r="L124" s="5">
        <f t="shared" si="70"/>
        <v>0</v>
      </c>
      <c r="M124" s="106">
        <f t="shared" si="48"/>
        <v>8.8482191535193336E-2</v>
      </c>
      <c r="N124" s="29">
        <f t="shared" si="57"/>
        <v>3718.3314387476776</v>
      </c>
      <c r="O124" s="64" t="s">
        <v>917</v>
      </c>
      <c r="P124" s="5">
        <f t="shared" si="58"/>
        <v>123944.38129158926</v>
      </c>
      <c r="Q124" s="133">
        <v>1.1284668829073519</v>
      </c>
      <c r="R124" s="78">
        <f t="shared" si="59"/>
        <v>123944.38129158926</v>
      </c>
      <c r="S124" s="57">
        <f t="shared" si="60"/>
        <v>0.1016001960992173</v>
      </c>
      <c r="T124" s="29">
        <f t="shared" si="61"/>
        <v>3759.2072556710405</v>
      </c>
      <c r="U124" s="47">
        <v>10177.240889999999</v>
      </c>
      <c r="V124" s="28">
        <v>4413.1388999999999</v>
      </c>
      <c r="W124" s="60">
        <f t="shared" si="62"/>
        <v>0.43362822475159085</v>
      </c>
      <c r="X124" s="61">
        <f t="shared" si="63"/>
        <v>2035.4481779999999</v>
      </c>
      <c r="Y124" s="29">
        <f t="shared" si="49"/>
        <v>2035.4481779999999</v>
      </c>
      <c r="Z124" s="132">
        <f t="shared" si="64"/>
        <v>131421.91998600797</v>
      </c>
      <c r="AA124" s="260">
        <v>673.71911874677721</v>
      </c>
      <c r="AB124" s="260">
        <f t="shared" si="50"/>
        <v>2035.4481779999999</v>
      </c>
      <c r="AC124" s="261">
        <f t="shared" si="51"/>
        <v>134131.08728275474</v>
      </c>
      <c r="AD124" s="304">
        <v>7664</v>
      </c>
      <c r="AE124" s="262">
        <f t="shared" si="65"/>
        <v>131608.38129158926</v>
      </c>
      <c r="AF124" s="263">
        <f t="shared" si="52"/>
        <v>132282.10041033605</v>
      </c>
      <c r="AG124" s="216">
        <f t="shared" si="66"/>
        <v>0</v>
      </c>
      <c r="AH124" s="112">
        <f t="shared" si="67"/>
        <v>134131.08728275474</v>
      </c>
    </row>
    <row r="125" spans="1:34">
      <c r="A125" s="37" t="s">
        <v>230</v>
      </c>
      <c r="B125" s="3" t="s">
        <v>271</v>
      </c>
      <c r="C125" s="2" t="s">
        <v>272</v>
      </c>
      <c r="D125" s="217">
        <v>753.6871955903755</v>
      </c>
      <c r="E125" s="159">
        <v>607.49</v>
      </c>
      <c r="F125" s="259">
        <v>794.98959572963008</v>
      </c>
      <c r="G125" s="128">
        <f t="shared" si="56"/>
        <v>0.30864639044203201</v>
      </c>
      <c r="H125" s="5">
        <f t="shared" si="70"/>
        <v>0</v>
      </c>
      <c r="I125" s="5">
        <f t="shared" si="70"/>
        <v>0</v>
      </c>
      <c r="J125" s="5">
        <f t="shared" si="70"/>
        <v>0</v>
      </c>
      <c r="K125" s="5">
        <f t="shared" si="70"/>
        <v>0</v>
      </c>
      <c r="L125" s="5">
        <f t="shared" si="70"/>
        <v>0</v>
      </c>
      <c r="M125" s="106">
        <f t="shared" si="48"/>
        <v>0</v>
      </c>
      <c r="N125" s="29">
        <f t="shared" si="57"/>
        <v>0</v>
      </c>
      <c r="O125" s="64" t="s">
        <v>922</v>
      </c>
      <c r="P125" s="5">
        <f t="shared" si="58"/>
        <v>753.6871955903755</v>
      </c>
      <c r="Q125" s="133">
        <v>1.3308109330613236</v>
      </c>
      <c r="R125" s="78">
        <f t="shared" si="59"/>
        <v>753.6871955903755</v>
      </c>
      <c r="S125" s="57">
        <f t="shared" si="60"/>
        <v>6.1781555623165293E-4</v>
      </c>
      <c r="T125" s="29">
        <f t="shared" si="61"/>
        <v>22.859175580571158</v>
      </c>
      <c r="U125" s="47">
        <v>0</v>
      </c>
      <c r="V125" s="28">
        <v>0</v>
      </c>
      <c r="W125" s="60">
        <f t="shared" si="62"/>
        <v>0</v>
      </c>
      <c r="X125" s="61">
        <f t="shared" si="63"/>
        <v>0</v>
      </c>
      <c r="Y125" s="29">
        <f t="shared" si="49"/>
        <v>0</v>
      </c>
      <c r="Z125" s="132">
        <f t="shared" si="64"/>
        <v>776.5463711709466</v>
      </c>
      <c r="AA125" s="260">
        <v>0</v>
      </c>
      <c r="AB125" s="260">
        <f t="shared" si="50"/>
        <v>0</v>
      </c>
      <c r="AC125" s="261">
        <f t="shared" si="51"/>
        <v>776.5463711709466</v>
      </c>
      <c r="AD125" s="304">
        <v>0</v>
      </c>
      <c r="AE125" s="262">
        <f t="shared" si="65"/>
        <v>753.6871955903755</v>
      </c>
      <c r="AF125" s="263">
        <f t="shared" si="52"/>
        <v>753.6871955903755</v>
      </c>
      <c r="AG125" s="216">
        <f t="shared" si="66"/>
        <v>0</v>
      </c>
      <c r="AH125" s="112">
        <f t="shared" si="67"/>
        <v>776.5463711709466</v>
      </c>
    </row>
    <row r="126" spans="1:34">
      <c r="A126" s="37" t="s">
        <v>230</v>
      </c>
      <c r="B126" s="3" t="s">
        <v>273</v>
      </c>
      <c r="C126" s="2" t="s">
        <v>274</v>
      </c>
      <c r="D126" s="217">
        <v>929.14841266813971</v>
      </c>
      <c r="E126" s="159">
        <v>1657.63</v>
      </c>
      <c r="F126" s="259">
        <v>1115.6537656633689</v>
      </c>
      <c r="G126" s="128">
        <f t="shared" si="56"/>
        <v>-0.32695850964125361</v>
      </c>
      <c r="H126" s="5">
        <f t="shared" si="70"/>
        <v>0</v>
      </c>
      <c r="I126" s="5">
        <f t="shared" si="70"/>
        <v>0</v>
      </c>
      <c r="J126" s="5">
        <f t="shared" si="70"/>
        <v>0</v>
      </c>
      <c r="K126" s="5">
        <f t="shared" si="70"/>
        <v>0</v>
      </c>
      <c r="L126" s="5">
        <f t="shared" si="70"/>
        <v>46.45742063340699</v>
      </c>
      <c r="M126" s="106">
        <f t="shared" si="48"/>
        <v>1.1055104845899956E-3</v>
      </c>
      <c r="N126" s="29">
        <f t="shared" si="57"/>
        <v>46.45742063340699</v>
      </c>
      <c r="O126" s="64" t="s">
        <v>922</v>
      </c>
      <c r="P126" s="5">
        <f t="shared" si="58"/>
        <v>929.14841266813971</v>
      </c>
      <c r="Q126" s="133">
        <v>1.0483516806565394</v>
      </c>
      <c r="R126" s="78">
        <f t="shared" si="59"/>
        <v>929.14841266813971</v>
      </c>
      <c r="S126" s="57">
        <f t="shared" si="60"/>
        <v>7.6164534405373226E-4</v>
      </c>
      <c r="T126" s="29">
        <f t="shared" si="61"/>
        <v>28.180877729988094</v>
      </c>
      <c r="U126" s="47">
        <v>0</v>
      </c>
      <c r="V126" s="28">
        <v>0</v>
      </c>
      <c r="W126" s="60">
        <f t="shared" si="62"/>
        <v>0</v>
      </c>
      <c r="X126" s="61">
        <f t="shared" si="63"/>
        <v>0</v>
      </c>
      <c r="Y126" s="29">
        <f t="shared" si="49"/>
        <v>0</v>
      </c>
      <c r="Z126" s="132">
        <f t="shared" si="64"/>
        <v>1003.7867110315348</v>
      </c>
      <c r="AA126" s="260">
        <v>0</v>
      </c>
      <c r="AB126" s="260">
        <f t="shared" si="50"/>
        <v>0</v>
      </c>
      <c r="AC126" s="261">
        <f t="shared" si="51"/>
        <v>1003.7867110315348</v>
      </c>
      <c r="AD126" s="304">
        <v>0</v>
      </c>
      <c r="AE126" s="262">
        <f t="shared" si="65"/>
        <v>929.14841266813971</v>
      </c>
      <c r="AF126" s="263">
        <f t="shared" si="52"/>
        <v>929.14841266813971</v>
      </c>
      <c r="AG126" s="216">
        <f t="shared" si="66"/>
        <v>0</v>
      </c>
      <c r="AH126" s="112">
        <f t="shared" si="67"/>
        <v>1003.7867110315348</v>
      </c>
    </row>
    <row r="127" spans="1:34">
      <c r="A127" s="37" t="s">
        <v>230</v>
      </c>
      <c r="B127" s="3" t="s">
        <v>275</v>
      </c>
      <c r="C127" s="2" t="s">
        <v>276</v>
      </c>
      <c r="D127" s="217">
        <v>0</v>
      </c>
      <c r="E127" s="159">
        <v>0</v>
      </c>
      <c r="F127" s="259">
        <v>0</v>
      </c>
      <c r="G127" s="128">
        <f t="shared" si="56"/>
        <v>0</v>
      </c>
      <c r="H127" s="5">
        <f t="shared" si="70"/>
        <v>0</v>
      </c>
      <c r="I127" s="5">
        <f t="shared" si="70"/>
        <v>0</v>
      </c>
      <c r="J127" s="5">
        <f t="shared" si="70"/>
        <v>0</v>
      </c>
      <c r="K127" s="5">
        <f t="shared" si="70"/>
        <v>0</v>
      </c>
      <c r="L127" s="5">
        <f t="shared" si="70"/>
        <v>0</v>
      </c>
      <c r="M127" s="106">
        <f t="shared" si="48"/>
        <v>0</v>
      </c>
      <c r="N127" s="29">
        <f t="shared" si="57"/>
        <v>0</v>
      </c>
      <c r="O127" s="64"/>
      <c r="P127" s="5" t="str">
        <f t="shared" si="58"/>
        <v/>
      </c>
      <c r="Q127" s="133"/>
      <c r="R127" s="78">
        <f t="shared" si="59"/>
        <v>0</v>
      </c>
      <c r="S127" s="57" t="str">
        <f t="shared" si="60"/>
        <v/>
      </c>
      <c r="T127" s="29">
        <f t="shared" si="61"/>
        <v>0</v>
      </c>
      <c r="U127" s="47">
        <v>0.38265000000001237</v>
      </c>
      <c r="V127" s="28">
        <v>0</v>
      </c>
      <c r="W127" s="60">
        <f t="shared" si="62"/>
        <v>0</v>
      </c>
      <c r="X127" s="61">
        <f t="shared" si="63"/>
        <v>7.6530000000002485E-2</v>
      </c>
      <c r="Y127" s="29">
        <f t="shared" si="49"/>
        <v>0</v>
      </c>
      <c r="Z127" s="132">
        <f t="shared" si="64"/>
        <v>0</v>
      </c>
      <c r="AA127" s="260">
        <v>407.74017470101137</v>
      </c>
      <c r="AB127" s="260">
        <f t="shared" si="50"/>
        <v>0</v>
      </c>
      <c r="AC127" s="261">
        <f t="shared" si="51"/>
        <v>407.74017470101137</v>
      </c>
      <c r="AD127" s="304">
        <v>0</v>
      </c>
      <c r="AE127" s="262">
        <f t="shared" si="65"/>
        <v>0</v>
      </c>
      <c r="AF127" s="263">
        <f t="shared" si="52"/>
        <v>407.74017470101137</v>
      </c>
      <c r="AG127" s="216">
        <f t="shared" si="66"/>
        <v>0</v>
      </c>
      <c r="AH127" s="112">
        <f t="shared" si="67"/>
        <v>407.74017470101137</v>
      </c>
    </row>
    <row r="128" spans="1:34">
      <c r="A128" s="37" t="s">
        <v>230</v>
      </c>
      <c r="B128" s="3" t="s">
        <v>277</v>
      </c>
      <c r="C128" s="2" t="s">
        <v>278</v>
      </c>
      <c r="D128" s="217">
        <v>1611.2490855564813</v>
      </c>
      <c r="E128" s="159">
        <v>1441.84</v>
      </c>
      <c r="F128" s="259">
        <v>1547.092266624453</v>
      </c>
      <c r="G128" s="128">
        <f t="shared" si="56"/>
        <v>7.2998575864487769E-2</v>
      </c>
      <c r="H128" s="5">
        <f t="shared" si="70"/>
        <v>0</v>
      </c>
      <c r="I128" s="5">
        <f t="shared" si="70"/>
        <v>0</v>
      </c>
      <c r="J128" s="5">
        <f t="shared" si="70"/>
        <v>0</v>
      </c>
      <c r="K128" s="5">
        <f t="shared" si="70"/>
        <v>0</v>
      </c>
      <c r="L128" s="5">
        <f t="shared" si="70"/>
        <v>0</v>
      </c>
      <c r="M128" s="106">
        <f t="shared" si="48"/>
        <v>0</v>
      </c>
      <c r="N128" s="29">
        <f t="shared" si="57"/>
        <v>0</v>
      </c>
      <c r="O128" s="64"/>
      <c r="P128" s="5" t="str">
        <f t="shared" si="58"/>
        <v/>
      </c>
      <c r="Q128" s="133"/>
      <c r="R128" s="78">
        <f t="shared" si="59"/>
        <v>0</v>
      </c>
      <c r="S128" s="57" t="str">
        <f t="shared" si="60"/>
        <v/>
      </c>
      <c r="T128" s="29">
        <f t="shared" si="61"/>
        <v>0</v>
      </c>
      <c r="U128" s="47">
        <v>0</v>
      </c>
      <c r="V128" s="28">
        <v>0</v>
      </c>
      <c r="W128" s="60">
        <f t="shared" si="62"/>
        <v>0</v>
      </c>
      <c r="X128" s="61">
        <f t="shared" si="63"/>
        <v>0</v>
      </c>
      <c r="Y128" s="29">
        <f t="shared" si="49"/>
        <v>0</v>
      </c>
      <c r="Z128" s="132">
        <f t="shared" si="64"/>
        <v>1611.2490855564813</v>
      </c>
      <c r="AA128" s="260">
        <v>0</v>
      </c>
      <c r="AB128" s="260">
        <f t="shared" si="50"/>
        <v>0</v>
      </c>
      <c r="AC128" s="261">
        <f t="shared" si="51"/>
        <v>1611.2490855564813</v>
      </c>
      <c r="AD128" s="304">
        <v>0</v>
      </c>
      <c r="AE128" s="262">
        <f t="shared" si="65"/>
        <v>1611.2490855564813</v>
      </c>
      <c r="AF128" s="263">
        <f t="shared" si="52"/>
        <v>1611.2490855564813</v>
      </c>
      <c r="AG128" s="216">
        <f t="shared" si="66"/>
        <v>0</v>
      </c>
      <c r="AH128" s="112">
        <f t="shared" si="67"/>
        <v>1611.2490855564813</v>
      </c>
    </row>
    <row r="129" spans="1:34">
      <c r="A129" s="37" t="s">
        <v>230</v>
      </c>
      <c r="B129" s="3" t="s">
        <v>279</v>
      </c>
      <c r="C129" s="2" t="s">
        <v>280</v>
      </c>
      <c r="D129" s="217">
        <v>5466.0054185443159</v>
      </c>
      <c r="E129" s="159">
        <v>6443.04</v>
      </c>
      <c r="F129" s="259">
        <v>6099.0357960880774</v>
      </c>
      <c r="G129" s="128">
        <f t="shared" si="56"/>
        <v>-5.3391598362251713E-2</v>
      </c>
      <c r="H129" s="5">
        <f t="shared" si="70"/>
        <v>0</v>
      </c>
      <c r="I129" s="5">
        <f t="shared" si="70"/>
        <v>109.32010837088632</v>
      </c>
      <c r="J129" s="5">
        <f t="shared" si="70"/>
        <v>0</v>
      </c>
      <c r="K129" s="5">
        <f t="shared" si="70"/>
        <v>0</v>
      </c>
      <c r="L129" s="5">
        <f t="shared" si="70"/>
        <v>0</v>
      </c>
      <c r="M129" s="106">
        <f t="shared" si="48"/>
        <v>2.6014041316280972E-3</v>
      </c>
      <c r="N129" s="29">
        <f t="shared" si="57"/>
        <v>109.32010837088632</v>
      </c>
      <c r="O129" s="64"/>
      <c r="P129" s="5" t="str">
        <f t="shared" si="58"/>
        <v/>
      </c>
      <c r="Q129" s="133"/>
      <c r="R129" s="78">
        <f t="shared" si="59"/>
        <v>0</v>
      </c>
      <c r="S129" s="57" t="str">
        <f t="shared" si="60"/>
        <v/>
      </c>
      <c r="T129" s="29">
        <f t="shared" si="61"/>
        <v>0</v>
      </c>
      <c r="U129" s="47">
        <v>0</v>
      </c>
      <c r="V129" s="28">
        <v>0</v>
      </c>
      <c r="W129" s="60">
        <f t="shared" si="62"/>
        <v>0</v>
      </c>
      <c r="X129" s="61">
        <f t="shared" si="63"/>
        <v>0</v>
      </c>
      <c r="Y129" s="29">
        <f t="shared" si="49"/>
        <v>0</v>
      </c>
      <c r="Z129" s="132">
        <f t="shared" si="64"/>
        <v>5575.3255269152023</v>
      </c>
      <c r="AA129" s="260">
        <v>0</v>
      </c>
      <c r="AB129" s="260">
        <f t="shared" si="50"/>
        <v>0</v>
      </c>
      <c r="AC129" s="261">
        <f t="shared" si="51"/>
        <v>5575.3255269152023</v>
      </c>
      <c r="AD129" s="304">
        <v>0</v>
      </c>
      <c r="AE129" s="262">
        <f t="shared" si="65"/>
        <v>5466.0054185443159</v>
      </c>
      <c r="AF129" s="263">
        <f t="shared" si="52"/>
        <v>5466.0054185443159</v>
      </c>
      <c r="AG129" s="216">
        <f t="shared" si="66"/>
        <v>0</v>
      </c>
      <c r="AH129" s="112">
        <f t="shared" si="67"/>
        <v>5575.3255269152023</v>
      </c>
    </row>
    <row r="130" spans="1:34">
      <c r="A130" s="37" t="s">
        <v>230</v>
      </c>
      <c r="B130" s="3" t="s">
        <v>281</v>
      </c>
      <c r="C130" s="2" t="s">
        <v>282</v>
      </c>
      <c r="D130" s="217">
        <v>0</v>
      </c>
      <c r="E130" s="159">
        <v>0</v>
      </c>
      <c r="F130" s="259">
        <v>0</v>
      </c>
      <c r="G130" s="128">
        <f t="shared" si="56"/>
        <v>0</v>
      </c>
      <c r="H130" s="5">
        <f t="shared" si="70"/>
        <v>0</v>
      </c>
      <c r="I130" s="5">
        <f t="shared" si="70"/>
        <v>0</v>
      </c>
      <c r="J130" s="5">
        <f t="shared" si="70"/>
        <v>0</v>
      </c>
      <c r="K130" s="5">
        <f t="shared" si="70"/>
        <v>0</v>
      </c>
      <c r="L130" s="5">
        <f t="shared" si="70"/>
        <v>0</v>
      </c>
      <c r="M130" s="106">
        <f t="shared" si="48"/>
        <v>0</v>
      </c>
      <c r="N130" s="29">
        <f t="shared" si="57"/>
        <v>0</v>
      </c>
      <c r="O130" s="64"/>
      <c r="P130" s="5" t="str">
        <f t="shared" si="58"/>
        <v/>
      </c>
      <c r="Q130" s="133"/>
      <c r="R130" s="78">
        <f t="shared" si="59"/>
        <v>0</v>
      </c>
      <c r="S130" s="57" t="str">
        <f t="shared" si="60"/>
        <v/>
      </c>
      <c r="T130" s="29">
        <f t="shared" si="61"/>
        <v>0</v>
      </c>
      <c r="U130" s="47">
        <v>0.73961000000002741</v>
      </c>
      <c r="V130" s="28">
        <v>0</v>
      </c>
      <c r="W130" s="60">
        <f t="shared" si="62"/>
        <v>0</v>
      </c>
      <c r="X130" s="61">
        <f t="shared" si="63"/>
        <v>0.14792200000000549</v>
      </c>
      <c r="Y130" s="29">
        <f t="shared" si="49"/>
        <v>0</v>
      </c>
      <c r="Z130" s="132">
        <f t="shared" si="64"/>
        <v>0</v>
      </c>
      <c r="AA130" s="260">
        <v>339.21457479856929</v>
      </c>
      <c r="AB130" s="260">
        <f t="shared" si="50"/>
        <v>0</v>
      </c>
      <c r="AC130" s="261">
        <f t="shared" si="51"/>
        <v>339.21457479856929</v>
      </c>
      <c r="AD130" s="304">
        <v>0</v>
      </c>
      <c r="AE130" s="262">
        <f t="shared" si="65"/>
        <v>0</v>
      </c>
      <c r="AF130" s="263">
        <f t="shared" si="52"/>
        <v>339.21457479856929</v>
      </c>
      <c r="AG130" s="216">
        <f t="shared" si="66"/>
        <v>0</v>
      </c>
      <c r="AH130" s="112">
        <f t="shared" si="67"/>
        <v>339.21457479856929</v>
      </c>
    </row>
    <row r="131" spans="1:34">
      <c r="A131" s="37" t="s">
        <v>230</v>
      </c>
      <c r="B131" s="3" t="s">
        <v>283</v>
      </c>
      <c r="C131" s="2" t="s">
        <v>284</v>
      </c>
      <c r="D131" s="217">
        <v>626.79916080478199</v>
      </c>
      <c r="E131" s="159">
        <v>773.23</v>
      </c>
      <c r="F131" s="259">
        <v>731.6979692254971</v>
      </c>
      <c r="G131" s="128">
        <f t="shared" si="56"/>
        <v>-5.3712389294909513E-2</v>
      </c>
      <c r="H131" s="5">
        <f t="shared" si="70"/>
        <v>0</v>
      </c>
      <c r="I131" s="5">
        <f t="shared" si="70"/>
        <v>12.535983216095641</v>
      </c>
      <c r="J131" s="5">
        <f t="shared" si="70"/>
        <v>0</v>
      </c>
      <c r="K131" s="5">
        <f t="shared" si="70"/>
        <v>0</v>
      </c>
      <c r="L131" s="5">
        <f t="shared" si="70"/>
        <v>0</v>
      </c>
      <c r="M131" s="106">
        <f t="shared" si="48"/>
        <v>2.983088749028038E-4</v>
      </c>
      <c r="N131" s="29">
        <f t="shared" si="57"/>
        <v>12.535983216095639</v>
      </c>
      <c r="O131" s="64"/>
      <c r="P131" s="5" t="str">
        <f t="shared" si="58"/>
        <v/>
      </c>
      <c r="Q131" s="133"/>
      <c r="R131" s="78">
        <f t="shared" si="59"/>
        <v>0</v>
      </c>
      <c r="S131" s="57" t="str">
        <f t="shared" si="60"/>
        <v/>
      </c>
      <c r="T131" s="29">
        <f t="shared" si="61"/>
        <v>0</v>
      </c>
      <c r="U131" s="47">
        <v>0</v>
      </c>
      <c r="V131" s="28">
        <v>0</v>
      </c>
      <c r="W131" s="60">
        <f t="shared" si="62"/>
        <v>0</v>
      </c>
      <c r="X131" s="61">
        <f t="shared" si="63"/>
        <v>0</v>
      </c>
      <c r="Y131" s="29">
        <f t="shared" si="49"/>
        <v>0</v>
      </c>
      <c r="Z131" s="132">
        <f t="shared" si="64"/>
        <v>639.33514402087758</v>
      </c>
      <c r="AA131" s="260">
        <v>0</v>
      </c>
      <c r="AB131" s="260">
        <f t="shared" si="50"/>
        <v>0</v>
      </c>
      <c r="AC131" s="261">
        <f t="shared" si="51"/>
        <v>639.33514402087758</v>
      </c>
      <c r="AD131" s="304">
        <v>0</v>
      </c>
      <c r="AE131" s="262">
        <f t="shared" si="65"/>
        <v>626.79916080478199</v>
      </c>
      <c r="AF131" s="263">
        <f t="shared" si="52"/>
        <v>626.79916080478199</v>
      </c>
      <c r="AG131" s="216">
        <f t="shared" si="66"/>
        <v>0</v>
      </c>
      <c r="AH131" s="112">
        <f t="shared" si="67"/>
        <v>639.33514402087758</v>
      </c>
    </row>
    <row r="132" spans="1:34">
      <c r="A132" s="37" t="s">
        <v>230</v>
      </c>
      <c r="B132" s="3" t="s">
        <v>285</v>
      </c>
      <c r="C132" s="2" t="s">
        <v>286</v>
      </c>
      <c r="D132" s="217">
        <v>11755.686050804998</v>
      </c>
      <c r="E132" s="159">
        <v>21252.18</v>
      </c>
      <c r="F132" s="259">
        <v>14150.07232827499</v>
      </c>
      <c r="G132" s="128">
        <f t="shared" ref="G132:G145" si="71">+IF(E132&lt;&gt;0,F132/E132-1,0)</f>
        <v>-0.33418254841268102</v>
      </c>
      <c r="H132" s="5">
        <f t="shared" si="70"/>
        <v>0</v>
      </c>
      <c r="I132" s="5">
        <f t="shared" si="70"/>
        <v>0</v>
      </c>
      <c r="J132" s="5">
        <f t="shared" si="70"/>
        <v>0</v>
      </c>
      <c r="K132" s="5">
        <f t="shared" si="70"/>
        <v>0</v>
      </c>
      <c r="L132" s="5">
        <f t="shared" si="70"/>
        <v>587.78430254024988</v>
      </c>
      <c r="M132" s="106">
        <f t="shared" si="48"/>
        <v>1.3987038029149629E-2</v>
      </c>
      <c r="N132" s="29">
        <f t="shared" ref="N132:N144" si="72">+M132*N$2</f>
        <v>587.78430254024988</v>
      </c>
      <c r="O132" s="64" t="s">
        <v>922</v>
      </c>
      <c r="P132" s="5">
        <f t="shared" ref="P132:P144" si="73">+IF(O132&lt;&gt;"",D132,"")</f>
        <v>11755.686050804998</v>
      </c>
      <c r="Q132" s="133">
        <v>1.0702252616841932</v>
      </c>
      <c r="R132" s="78">
        <f t="shared" ref="R132:R144" si="74">+IF($Q132&gt;1.02,$P132,0)</f>
        <v>11755.686050804998</v>
      </c>
      <c r="S132" s="57">
        <f t="shared" ref="S132:S144" si="75">+IF(O132&lt;&gt;"",R132/$R$145,"")</f>
        <v>9.6364191389422069E-3</v>
      </c>
      <c r="T132" s="29">
        <f t="shared" ref="T132:T144" si="76">+IF(O132&lt;&gt;"",S132*$T$2,0)</f>
        <v>356.54750814086168</v>
      </c>
      <c r="U132" s="47">
        <v>663.70127000000002</v>
      </c>
      <c r="V132" s="28">
        <v>58.335410000000003</v>
      </c>
      <c r="W132" s="60">
        <f t="shared" ref="W132:W144" si="77">+IF(U132&lt;&gt;0,V132/U132,0)</f>
        <v>8.7894076200878746E-2</v>
      </c>
      <c r="X132" s="61">
        <f t="shared" ref="X132:X144" si="78">$X$2*U132</f>
        <v>132.74025400000002</v>
      </c>
      <c r="Y132" s="29">
        <f t="shared" si="49"/>
        <v>132.74025400000002</v>
      </c>
      <c r="Z132" s="132">
        <f t="shared" ref="Z132:Z144" si="79">+D132+N132+T132</f>
        <v>12700.017861486111</v>
      </c>
      <c r="AA132" s="260">
        <v>0</v>
      </c>
      <c r="AB132" s="260">
        <f t="shared" si="50"/>
        <v>132.74025400000002</v>
      </c>
      <c r="AC132" s="261">
        <f t="shared" si="51"/>
        <v>12832.758115486111</v>
      </c>
      <c r="AD132" s="304">
        <v>600</v>
      </c>
      <c r="AE132" s="262">
        <f t="shared" ref="AE132:AE144" si="80">+AD132+D132</f>
        <v>12355.686050804998</v>
      </c>
      <c r="AF132" s="263">
        <f t="shared" si="52"/>
        <v>12355.686050804998</v>
      </c>
      <c r="AG132" s="216">
        <f t="shared" ref="AG132:AG144" si="81">IF((AC132-AF132)&lt;0,AC132-AF132,0)</f>
        <v>0</v>
      </c>
      <c r="AH132" s="112">
        <f t="shared" ref="AH132:AH145" si="82">+AC132+(AG132*-1)</f>
        <v>12832.758115486111</v>
      </c>
    </row>
    <row r="133" spans="1:34">
      <c r="A133" s="37" t="s">
        <v>230</v>
      </c>
      <c r="B133" s="3" t="s">
        <v>287</v>
      </c>
      <c r="C133" s="2" t="s">
        <v>288</v>
      </c>
      <c r="D133" s="217">
        <v>560.48659292427203</v>
      </c>
      <c r="E133" s="159">
        <v>693.02</v>
      </c>
      <c r="F133" s="259">
        <v>654.18803344947696</v>
      </c>
      <c r="G133" s="128">
        <f t="shared" si="71"/>
        <v>-5.6032966653953742E-2</v>
      </c>
      <c r="H133" s="5">
        <f t="shared" si="70"/>
        <v>0</v>
      </c>
      <c r="I133" s="5">
        <f t="shared" si="70"/>
        <v>11.209731858485441</v>
      </c>
      <c r="J133" s="5">
        <f t="shared" si="70"/>
        <v>0</v>
      </c>
      <c r="K133" s="5">
        <f t="shared" si="70"/>
        <v>0</v>
      </c>
      <c r="L133" s="5">
        <f t="shared" si="70"/>
        <v>0</v>
      </c>
      <c r="M133" s="106">
        <f t="shared" ref="M133:M144" si="83">+SUM(H133:L133)/SUM($H$145:$L$145)</f>
        <v>2.6674912059338195E-4</v>
      </c>
      <c r="N133" s="29">
        <f t="shared" si="72"/>
        <v>11.209731858485442</v>
      </c>
      <c r="O133" s="64"/>
      <c r="P133" s="5" t="str">
        <f t="shared" si="73"/>
        <v/>
      </c>
      <c r="Q133" s="133"/>
      <c r="R133" s="78">
        <f t="shared" si="74"/>
        <v>0</v>
      </c>
      <c r="S133" s="57" t="str">
        <f t="shared" si="75"/>
        <v/>
      </c>
      <c r="T133" s="29">
        <f t="shared" si="76"/>
        <v>0</v>
      </c>
      <c r="U133" s="47">
        <v>0</v>
      </c>
      <c r="V133" s="28">
        <v>0</v>
      </c>
      <c r="W133" s="60">
        <f t="shared" si="77"/>
        <v>0</v>
      </c>
      <c r="X133" s="61">
        <f t="shared" si="78"/>
        <v>0</v>
      </c>
      <c r="Y133" s="29">
        <f t="shared" ref="Y133:Y144" si="84">IF((U133)&lt;100,0,X133)</f>
        <v>0</v>
      </c>
      <c r="Z133" s="132">
        <f t="shared" si="79"/>
        <v>571.69632478275753</v>
      </c>
      <c r="AA133" s="260">
        <v>0</v>
      </c>
      <c r="AB133" s="260">
        <f t="shared" ref="AB133:AB144" si="85">+Y133</f>
        <v>0</v>
      </c>
      <c r="AC133" s="261">
        <f t="shared" ref="AC133:AC144" si="86">+SUM(Z133:AB133)</f>
        <v>571.69632478275753</v>
      </c>
      <c r="AD133" s="304">
        <v>0</v>
      </c>
      <c r="AE133" s="262">
        <f t="shared" si="80"/>
        <v>560.48659292427203</v>
      </c>
      <c r="AF133" s="263">
        <f t="shared" ref="AF133:AF144" si="87">+AE133+AA133</f>
        <v>560.48659292427203</v>
      </c>
      <c r="AG133" s="216">
        <f t="shared" si="81"/>
        <v>0</v>
      </c>
      <c r="AH133" s="112">
        <f t="shared" si="82"/>
        <v>571.69632478275753</v>
      </c>
    </row>
    <row r="134" spans="1:34">
      <c r="A134" s="37" t="s">
        <v>230</v>
      </c>
      <c r="B134" s="3" t="s">
        <v>289</v>
      </c>
      <c r="C134" s="2" t="s">
        <v>290</v>
      </c>
      <c r="D134" s="217">
        <v>0</v>
      </c>
      <c r="E134" s="159">
        <v>0</v>
      </c>
      <c r="F134" s="259">
        <v>0</v>
      </c>
      <c r="G134" s="128">
        <f t="shared" si="71"/>
        <v>0</v>
      </c>
      <c r="H134" s="5">
        <f t="shared" ref="H134:L143" si="88">+IF(AND($G134&lt;=H$1,$G134&gt;I$1),H$2,0)*$D134</f>
        <v>0</v>
      </c>
      <c r="I134" s="5">
        <f t="shared" si="88"/>
        <v>0</v>
      </c>
      <c r="J134" s="5">
        <f t="shared" si="88"/>
        <v>0</v>
      </c>
      <c r="K134" s="5">
        <f t="shared" si="88"/>
        <v>0</v>
      </c>
      <c r="L134" s="5">
        <f t="shared" si="88"/>
        <v>0</v>
      </c>
      <c r="M134" s="106">
        <f t="shared" si="83"/>
        <v>0</v>
      </c>
      <c r="N134" s="29">
        <f t="shared" si="72"/>
        <v>0</v>
      </c>
      <c r="O134" s="64"/>
      <c r="P134" s="5" t="str">
        <f t="shared" si="73"/>
        <v/>
      </c>
      <c r="Q134" s="133"/>
      <c r="R134" s="78">
        <f t="shared" si="74"/>
        <v>0</v>
      </c>
      <c r="S134" s="57" t="str">
        <f t="shared" si="75"/>
        <v/>
      </c>
      <c r="T134" s="29">
        <f t="shared" si="76"/>
        <v>0</v>
      </c>
      <c r="U134" s="47">
        <v>0</v>
      </c>
      <c r="V134" s="28">
        <v>0</v>
      </c>
      <c r="W134" s="60">
        <f t="shared" si="77"/>
        <v>0</v>
      </c>
      <c r="X134" s="61">
        <f t="shared" si="78"/>
        <v>0</v>
      </c>
      <c r="Y134" s="29">
        <f t="shared" si="84"/>
        <v>0</v>
      </c>
      <c r="Z134" s="132">
        <f t="shared" si="79"/>
        <v>0</v>
      </c>
      <c r="AA134" s="260">
        <v>349.52190955747238</v>
      </c>
      <c r="AB134" s="260">
        <f t="shared" si="85"/>
        <v>0</v>
      </c>
      <c r="AC134" s="261">
        <f t="shared" si="86"/>
        <v>349.52190955747238</v>
      </c>
      <c r="AD134" s="304">
        <v>0</v>
      </c>
      <c r="AE134" s="262">
        <f t="shared" si="80"/>
        <v>0</v>
      </c>
      <c r="AF134" s="263">
        <f t="shared" si="87"/>
        <v>349.52190955747238</v>
      </c>
      <c r="AG134" s="216">
        <f t="shared" si="81"/>
        <v>0</v>
      </c>
      <c r="AH134" s="112">
        <f t="shared" si="82"/>
        <v>349.52190955747238</v>
      </c>
    </row>
    <row r="135" spans="1:34">
      <c r="A135" s="37" t="s">
        <v>230</v>
      </c>
      <c r="B135" s="3" t="s">
        <v>291</v>
      </c>
      <c r="C135" s="2" t="s">
        <v>292</v>
      </c>
      <c r="D135" s="217">
        <v>0</v>
      </c>
      <c r="E135" s="159">
        <v>0</v>
      </c>
      <c r="F135" s="259">
        <v>0</v>
      </c>
      <c r="G135" s="128">
        <f t="shared" si="71"/>
        <v>0</v>
      </c>
      <c r="H135" s="5">
        <f t="shared" si="88"/>
        <v>0</v>
      </c>
      <c r="I135" s="5">
        <f t="shared" si="88"/>
        <v>0</v>
      </c>
      <c r="J135" s="5">
        <f t="shared" si="88"/>
        <v>0</v>
      </c>
      <c r="K135" s="5">
        <f t="shared" si="88"/>
        <v>0</v>
      </c>
      <c r="L135" s="5">
        <f t="shared" si="88"/>
        <v>0</v>
      </c>
      <c r="M135" s="106">
        <f t="shared" si="83"/>
        <v>0</v>
      </c>
      <c r="N135" s="29">
        <f t="shared" si="72"/>
        <v>0</v>
      </c>
      <c r="O135" s="64"/>
      <c r="P135" s="5" t="str">
        <f t="shared" si="73"/>
        <v/>
      </c>
      <c r="Q135" s="133"/>
      <c r="R135" s="78">
        <f t="shared" si="74"/>
        <v>0</v>
      </c>
      <c r="S135" s="57" t="str">
        <f t="shared" si="75"/>
        <v/>
      </c>
      <c r="T135" s="29">
        <f t="shared" si="76"/>
        <v>0</v>
      </c>
      <c r="U135" s="47">
        <v>0</v>
      </c>
      <c r="V135" s="28">
        <v>0</v>
      </c>
      <c r="W135" s="60">
        <f t="shared" si="77"/>
        <v>0</v>
      </c>
      <c r="X135" s="61">
        <f t="shared" si="78"/>
        <v>0</v>
      </c>
      <c r="Y135" s="29">
        <f t="shared" si="84"/>
        <v>0</v>
      </c>
      <c r="Z135" s="132">
        <f t="shared" si="79"/>
        <v>0</v>
      </c>
      <c r="AA135" s="260">
        <v>382.70363069832308</v>
      </c>
      <c r="AB135" s="260">
        <f t="shared" si="85"/>
        <v>0</v>
      </c>
      <c r="AC135" s="261">
        <f t="shared" si="86"/>
        <v>382.70363069832308</v>
      </c>
      <c r="AD135" s="304">
        <v>0</v>
      </c>
      <c r="AE135" s="262">
        <f t="shared" si="80"/>
        <v>0</v>
      </c>
      <c r="AF135" s="263">
        <f t="shared" si="87"/>
        <v>382.70363069832308</v>
      </c>
      <c r="AG135" s="216">
        <f t="shared" si="81"/>
        <v>0</v>
      </c>
      <c r="AH135" s="112">
        <f t="shared" si="82"/>
        <v>382.70363069832308</v>
      </c>
    </row>
    <row r="136" spans="1:34">
      <c r="A136" s="37" t="s">
        <v>230</v>
      </c>
      <c r="B136" s="3" t="s">
        <v>293</v>
      </c>
      <c r="C136" s="2" t="s">
        <v>294</v>
      </c>
      <c r="D136" s="217">
        <v>0</v>
      </c>
      <c r="E136" s="159">
        <v>0</v>
      </c>
      <c r="F136" s="259">
        <v>0</v>
      </c>
      <c r="G136" s="128">
        <f t="shared" si="71"/>
        <v>0</v>
      </c>
      <c r="H136" s="5">
        <f t="shared" si="88"/>
        <v>0</v>
      </c>
      <c r="I136" s="5">
        <f t="shared" si="88"/>
        <v>0</v>
      </c>
      <c r="J136" s="5">
        <f t="shared" si="88"/>
        <v>0</v>
      </c>
      <c r="K136" s="5">
        <f t="shared" si="88"/>
        <v>0</v>
      </c>
      <c r="L136" s="5">
        <f t="shared" si="88"/>
        <v>0</v>
      </c>
      <c r="M136" s="106">
        <f t="shared" si="83"/>
        <v>0</v>
      </c>
      <c r="N136" s="29">
        <f t="shared" si="72"/>
        <v>0</v>
      </c>
      <c r="O136" s="64"/>
      <c r="P136" s="5" t="str">
        <f t="shared" si="73"/>
        <v/>
      </c>
      <c r="Q136" s="133"/>
      <c r="R136" s="78">
        <f t="shared" si="74"/>
        <v>0</v>
      </c>
      <c r="S136" s="57" t="str">
        <f t="shared" si="75"/>
        <v/>
      </c>
      <c r="T136" s="29">
        <f t="shared" si="76"/>
        <v>0</v>
      </c>
      <c r="U136" s="47">
        <v>1.2573599999999487</v>
      </c>
      <c r="V136" s="28">
        <v>0</v>
      </c>
      <c r="W136" s="60">
        <f t="shared" si="77"/>
        <v>0</v>
      </c>
      <c r="X136" s="61">
        <f t="shared" si="78"/>
        <v>0.25147199999998976</v>
      </c>
      <c r="Y136" s="29">
        <f t="shared" si="84"/>
        <v>0</v>
      </c>
      <c r="Z136" s="132">
        <f t="shared" si="79"/>
        <v>0</v>
      </c>
      <c r="AA136" s="260">
        <v>533.00153635159359</v>
      </c>
      <c r="AB136" s="260">
        <f t="shared" si="85"/>
        <v>0</v>
      </c>
      <c r="AC136" s="261">
        <f t="shared" si="86"/>
        <v>533.00153635159359</v>
      </c>
      <c r="AD136" s="304">
        <v>0</v>
      </c>
      <c r="AE136" s="262">
        <f t="shared" si="80"/>
        <v>0</v>
      </c>
      <c r="AF136" s="263">
        <f t="shared" si="87"/>
        <v>533.00153635159359</v>
      </c>
      <c r="AG136" s="216">
        <f t="shared" si="81"/>
        <v>0</v>
      </c>
      <c r="AH136" s="112">
        <f t="shared" si="82"/>
        <v>533.00153635159359</v>
      </c>
    </row>
    <row r="137" spans="1:34">
      <c r="A137" s="37" t="s">
        <v>230</v>
      </c>
      <c r="B137" s="3" t="s">
        <v>295</v>
      </c>
      <c r="C137" s="2" t="s">
        <v>296</v>
      </c>
      <c r="D137" s="217">
        <v>6433.1161408250764</v>
      </c>
      <c r="E137" s="159">
        <v>598.32000000000005</v>
      </c>
      <c r="F137" s="259">
        <v>5360.5337910970147</v>
      </c>
      <c r="G137" s="128">
        <f t="shared" si="71"/>
        <v>7.9593090505030997</v>
      </c>
      <c r="H137" s="5">
        <f t="shared" si="88"/>
        <v>0</v>
      </c>
      <c r="I137" s="5">
        <f t="shared" si="88"/>
        <v>0</v>
      </c>
      <c r="J137" s="5">
        <f t="shared" si="88"/>
        <v>0</v>
      </c>
      <c r="K137" s="5">
        <f t="shared" si="88"/>
        <v>0</v>
      </c>
      <c r="L137" s="5">
        <f t="shared" si="88"/>
        <v>0</v>
      </c>
      <c r="M137" s="106">
        <f t="shared" si="83"/>
        <v>0</v>
      </c>
      <c r="N137" s="29">
        <f t="shared" si="72"/>
        <v>0</v>
      </c>
      <c r="O137" s="64"/>
      <c r="P137" s="5" t="str">
        <f t="shared" si="73"/>
        <v/>
      </c>
      <c r="Q137" s="133"/>
      <c r="R137" s="78">
        <f t="shared" si="74"/>
        <v>0</v>
      </c>
      <c r="S137" s="57" t="str">
        <f t="shared" si="75"/>
        <v/>
      </c>
      <c r="T137" s="29">
        <f t="shared" si="76"/>
        <v>0</v>
      </c>
      <c r="U137" s="47">
        <v>44.001559999999998</v>
      </c>
      <c r="V137" s="28">
        <v>0.14154</v>
      </c>
      <c r="W137" s="60">
        <f t="shared" si="77"/>
        <v>3.2167041350352125E-3</v>
      </c>
      <c r="X137" s="61">
        <f t="shared" si="78"/>
        <v>8.8003119999999999</v>
      </c>
      <c r="Y137" s="29">
        <f t="shared" si="84"/>
        <v>0</v>
      </c>
      <c r="Z137" s="132">
        <f t="shared" si="79"/>
        <v>6433.1161408250764</v>
      </c>
      <c r="AA137" s="260">
        <v>0</v>
      </c>
      <c r="AB137" s="260">
        <f t="shared" si="85"/>
        <v>0</v>
      </c>
      <c r="AC137" s="261">
        <f t="shared" si="86"/>
        <v>6433.1161408250764</v>
      </c>
      <c r="AD137" s="304">
        <v>352</v>
      </c>
      <c r="AE137" s="262">
        <f t="shared" si="80"/>
        <v>6785.1161408250764</v>
      </c>
      <c r="AF137" s="263">
        <f t="shared" si="87"/>
        <v>6785.1161408250764</v>
      </c>
      <c r="AG137" s="216">
        <f t="shared" si="81"/>
        <v>-352</v>
      </c>
      <c r="AH137" s="112">
        <f t="shared" si="82"/>
        <v>6785.1161408250764</v>
      </c>
    </row>
    <row r="138" spans="1:34">
      <c r="A138" s="37" t="s">
        <v>230</v>
      </c>
      <c r="B138" s="3" t="s">
        <v>297</v>
      </c>
      <c r="C138" s="2" t="s">
        <v>298</v>
      </c>
      <c r="D138" s="217">
        <v>0</v>
      </c>
      <c r="E138" s="159">
        <v>0</v>
      </c>
      <c r="F138" s="259">
        <v>0</v>
      </c>
      <c r="G138" s="128">
        <f t="shared" si="71"/>
        <v>0</v>
      </c>
      <c r="H138" s="5">
        <f t="shared" si="88"/>
        <v>0</v>
      </c>
      <c r="I138" s="5">
        <f t="shared" si="88"/>
        <v>0</v>
      </c>
      <c r="J138" s="5">
        <f t="shared" si="88"/>
        <v>0</v>
      </c>
      <c r="K138" s="5">
        <f t="shared" si="88"/>
        <v>0</v>
      </c>
      <c r="L138" s="5">
        <f t="shared" si="88"/>
        <v>0</v>
      </c>
      <c r="M138" s="106">
        <f t="shared" si="83"/>
        <v>0</v>
      </c>
      <c r="N138" s="29">
        <f t="shared" si="72"/>
        <v>0</v>
      </c>
      <c r="O138" s="64"/>
      <c r="P138" s="5" t="str">
        <f t="shared" si="73"/>
        <v/>
      </c>
      <c r="Q138" s="133"/>
      <c r="R138" s="78">
        <f t="shared" si="74"/>
        <v>0</v>
      </c>
      <c r="S138" s="57" t="str">
        <f t="shared" si="75"/>
        <v/>
      </c>
      <c r="T138" s="29">
        <f t="shared" si="76"/>
        <v>0</v>
      </c>
      <c r="U138" s="47">
        <v>0</v>
      </c>
      <c r="V138" s="28">
        <v>0</v>
      </c>
      <c r="W138" s="60">
        <f t="shared" si="77"/>
        <v>0</v>
      </c>
      <c r="X138" s="61">
        <f t="shared" si="78"/>
        <v>0</v>
      </c>
      <c r="Y138" s="29">
        <f t="shared" si="84"/>
        <v>0</v>
      </c>
      <c r="Z138" s="132">
        <f t="shared" si="79"/>
        <v>0</v>
      </c>
      <c r="AA138" s="260">
        <v>387.15872864994958</v>
      </c>
      <c r="AB138" s="260">
        <f t="shared" si="85"/>
        <v>0</v>
      </c>
      <c r="AC138" s="261">
        <f t="shared" si="86"/>
        <v>387.15872864994958</v>
      </c>
      <c r="AD138" s="304">
        <v>0</v>
      </c>
      <c r="AE138" s="262">
        <f t="shared" si="80"/>
        <v>0</v>
      </c>
      <c r="AF138" s="263">
        <f t="shared" si="87"/>
        <v>387.15872864994958</v>
      </c>
      <c r="AG138" s="216">
        <f t="shared" si="81"/>
        <v>0</v>
      </c>
      <c r="AH138" s="112">
        <f t="shared" si="82"/>
        <v>387.15872864994958</v>
      </c>
    </row>
    <row r="139" spans="1:34">
      <c r="A139" s="37" t="s">
        <v>230</v>
      </c>
      <c r="B139" s="3" t="s">
        <v>299</v>
      </c>
      <c r="C139" s="2" t="s">
        <v>920</v>
      </c>
      <c r="D139" s="217">
        <v>45616.851999503095</v>
      </c>
      <c r="E139" s="159">
        <v>94046.61</v>
      </c>
      <c r="F139" s="259">
        <v>54646.579852294512</v>
      </c>
      <c r="G139" s="128">
        <f t="shared" si="71"/>
        <v>-0.41894152428998221</v>
      </c>
      <c r="H139" s="5">
        <f t="shared" si="88"/>
        <v>0</v>
      </c>
      <c r="I139" s="5">
        <f t="shared" si="88"/>
        <v>0</v>
      </c>
      <c r="J139" s="5">
        <f t="shared" si="88"/>
        <v>0</v>
      </c>
      <c r="K139" s="5">
        <f t="shared" si="88"/>
        <v>0</v>
      </c>
      <c r="L139" s="5">
        <f t="shared" si="88"/>
        <v>2280.8425999751548</v>
      </c>
      <c r="M139" s="106">
        <f t="shared" si="83"/>
        <v>5.4275406890731702E-2</v>
      </c>
      <c r="N139" s="29">
        <f t="shared" si="72"/>
        <v>2280.8425999751548</v>
      </c>
      <c r="O139" s="64" t="s">
        <v>919</v>
      </c>
      <c r="P139" s="5">
        <f t="shared" si="73"/>
        <v>45616.851999503095</v>
      </c>
      <c r="Q139" s="133">
        <v>1.2958771697057025</v>
      </c>
      <c r="R139" s="78">
        <f t="shared" si="74"/>
        <v>45616.851999503095</v>
      </c>
      <c r="S139" s="57">
        <f t="shared" si="75"/>
        <v>3.7393232837840566E-2</v>
      </c>
      <c r="T139" s="29">
        <f t="shared" si="76"/>
        <v>1383.5496150001009</v>
      </c>
      <c r="U139" s="47">
        <v>5997.60466</v>
      </c>
      <c r="V139" s="28">
        <v>1012.91398</v>
      </c>
      <c r="W139" s="60">
        <f t="shared" si="77"/>
        <v>0.16888642006624024</v>
      </c>
      <c r="X139" s="61">
        <f t="shared" si="78"/>
        <v>1199.5209320000001</v>
      </c>
      <c r="Y139" s="29">
        <f t="shared" si="84"/>
        <v>1199.5209320000001</v>
      </c>
      <c r="Z139" s="132">
        <f t="shared" si="79"/>
        <v>49281.244214478349</v>
      </c>
      <c r="AA139" s="260">
        <v>0</v>
      </c>
      <c r="AB139" s="260">
        <f t="shared" si="85"/>
        <v>1199.5209320000001</v>
      </c>
      <c r="AC139" s="261">
        <f t="shared" si="86"/>
        <v>50480.765146478348</v>
      </c>
      <c r="AD139" s="304">
        <v>3258</v>
      </c>
      <c r="AE139" s="262">
        <f t="shared" si="80"/>
        <v>48874.851999503095</v>
      </c>
      <c r="AF139" s="263">
        <f t="shared" si="87"/>
        <v>48874.851999503095</v>
      </c>
      <c r="AG139" s="216">
        <f t="shared" si="81"/>
        <v>0</v>
      </c>
      <c r="AH139" s="112">
        <f t="shared" si="82"/>
        <v>50480.765146478348</v>
      </c>
    </row>
    <row r="140" spans="1:34">
      <c r="A140" s="37" t="s">
        <v>230</v>
      </c>
      <c r="B140" s="3" t="s">
        <v>300</v>
      </c>
      <c r="C140" s="2" t="s">
        <v>301</v>
      </c>
      <c r="D140" s="217">
        <v>0</v>
      </c>
      <c r="E140" s="159">
        <v>0</v>
      </c>
      <c r="F140" s="259">
        <v>0</v>
      </c>
      <c r="G140" s="128">
        <f t="shared" si="71"/>
        <v>0</v>
      </c>
      <c r="H140" s="5">
        <f t="shared" si="88"/>
        <v>0</v>
      </c>
      <c r="I140" s="5">
        <f t="shared" si="88"/>
        <v>0</v>
      </c>
      <c r="J140" s="5">
        <f t="shared" si="88"/>
        <v>0</v>
      </c>
      <c r="K140" s="5">
        <f t="shared" si="88"/>
        <v>0</v>
      </c>
      <c r="L140" s="5">
        <f t="shared" si="88"/>
        <v>0</v>
      </c>
      <c r="M140" s="106">
        <f t="shared" si="83"/>
        <v>0</v>
      </c>
      <c r="N140" s="29">
        <f t="shared" si="72"/>
        <v>0</v>
      </c>
      <c r="O140" s="64"/>
      <c r="P140" s="5" t="str">
        <f t="shared" si="73"/>
        <v/>
      </c>
      <c r="Q140" s="133"/>
      <c r="R140" s="78">
        <f t="shared" si="74"/>
        <v>0</v>
      </c>
      <c r="S140" s="57" t="str">
        <f t="shared" si="75"/>
        <v/>
      </c>
      <c r="T140" s="29">
        <f t="shared" si="76"/>
        <v>0</v>
      </c>
      <c r="U140" s="47">
        <v>0</v>
      </c>
      <c r="V140" s="28">
        <v>0</v>
      </c>
      <c r="W140" s="60">
        <f t="shared" si="77"/>
        <v>0</v>
      </c>
      <c r="X140" s="61">
        <f t="shared" si="78"/>
        <v>0</v>
      </c>
      <c r="Y140" s="29">
        <f t="shared" si="84"/>
        <v>0</v>
      </c>
      <c r="Z140" s="132">
        <f t="shared" si="79"/>
        <v>0</v>
      </c>
      <c r="AA140" s="260">
        <v>347.93157629980726</v>
      </c>
      <c r="AB140" s="260">
        <f t="shared" si="85"/>
        <v>0</v>
      </c>
      <c r="AC140" s="261">
        <f t="shared" si="86"/>
        <v>347.93157629980726</v>
      </c>
      <c r="AD140" s="304">
        <v>0</v>
      </c>
      <c r="AE140" s="262">
        <f t="shared" si="80"/>
        <v>0</v>
      </c>
      <c r="AF140" s="263">
        <f t="shared" si="87"/>
        <v>347.93157629980726</v>
      </c>
      <c r="AG140" s="216">
        <f t="shared" si="81"/>
        <v>0</v>
      </c>
      <c r="AH140" s="112">
        <f t="shared" si="82"/>
        <v>347.93157629980726</v>
      </c>
    </row>
    <row r="141" spans="1:34">
      <c r="A141" s="37" t="s">
        <v>230</v>
      </c>
      <c r="B141" s="3" t="s">
        <v>302</v>
      </c>
      <c r="C141" s="2" t="s">
        <v>303</v>
      </c>
      <c r="D141" s="217">
        <v>0</v>
      </c>
      <c r="E141" s="159">
        <v>0</v>
      </c>
      <c r="F141" s="259">
        <v>0</v>
      </c>
      <c r="G141" s="128">
        <f t="shared" si="71"/>
        <v>0</v>
      </c>
      <c r="H141" s="5">
        <f t="shared" si="88"/>
        <v>0</v>
      </c>
      <c r="I141" s="5">
        <f t="shared" si="88"/>
        <v>0</v>
      </c>
      <c r="J141" s="5">
        <f t="shared" si="88"/>
        <v>0</v>
      </c>
      <c r="K141" s="5">
        <f t="shared" si="88"/>
        <v>0</v>
      </c>
      <c r="L141" s="5">
        <f t="shared" si="88"/>
        <v>0</v>
      </c>
      <c r="M141" s="106">
        <f t="shared" si="83"/>
        <v>0</v>
      </c>
      <c r="N141" s="29">
        <f t="shared" si="72"/>
        <v>0</v>
      </c>
      <c r="O141" s="64"/>
      <c r="P141" s="5" t="str">
        <f t="shared" si="73"/>
        <v/>
      </c>
      <c r="Q141" s="133"/>
      <c r="R141" s="78">
        <f t="shared" si="74"/>
        <v>0</v>
      </c>
      <c r="S141" s="57" t="str">
        <f t="shared" si="75"/>
        <v/>
      </c>
      <c r="T141" s="29">
        <f t="shared" si="76"/>
        <v>0</v>
      </c>
      <c r="U141" s="47">
        <v>0</v>
      </c>
      <c r="V141" s="28">
        <v>0</v>
      </c>
      <c r="W141" s="60">
        <f t="shared" si="77"/>
        <v>0</v>
      </c>
      <c r="X141" s="61">
        <f t="shared" si="78"/>
        <v>0</v>
      </c>
      <c r="Y141" s="29">
        <f t="shared" si="84"/>
        <v>0</v>
      </c>
      <c r="Z141" s="132">
        <f t="shared" si="79"/>
        <v>0</v>
      </c>
      <c r="AA141" s="260">
        <v>343.20327052548731</v>
      </c>
      <c r="AB141" s="260">
        <f t="shared" si="85"/>
        <v>0</v>
      </c>
      <c r="AC141" s="261">
        <f t="shared" si="86"/>
        <v>343.20327052548731</v>
      </c>
      <c r="AD141" s="304">
        <v>0</v>
      </c>
      <c r="AE141" s="262">
        <f t="shared" si="80"/>
        <v>0</v>
      </c>
      <c r="AF141" s="263">
        <f t="shared" si="87"/>
        <v>343.20327052548731</v>
      </c>
      <c r="AG141" s="216">
        <f t="shared" si="81"/>
        <v>0</v>
      </c>
      <c r="AH141" s="112">
        <f t="shared" si="82"/>
        <v>343.20327052548731</v>
      </c>
    </row>
    <row r="142" spans="1:34">
      <c r="A142" s="37" t="s">
        <v>230</v>
      </c>
      <c r="B142" s="3" t="s">
        <v>304</v>
      </c>
      <c r="C142" s="2" t="s">
        <v>305</v>
      </c>
      <c r="D142" s="217">
        <v>0</v>
      </c>
      <c r="E142" s="159">
        <v>0</v>
      </c>
      <c r="F142" s="259">
        <v>0</v>
      </c>
      <c r="G142" s="128">
        <f t="shared" si="71"/>
        <v>0</v>
      </c>
      <c r="H142" s="5">
        <f t="shared" si="88"/>
        <v>0</v>
      </c>
      <c r="I142" s="5">
        <f t="shared" si="88"/>
        <v>0</v>
      </c>
      <c r="J142" s="5">
        <f t="shared" si="88"/>
        <v>0</v>
      </c>
      <c r="K142" s="5">
        <f t="shared" si="88"/>
        <v>0</v>
      </c>
      <c r="L142" s="5">
        <f t="shared" si="88"/>
        <v>0</v>
      </c>
      <c r="M142" s="106">
        <f t="shared" si="83"/>
        <v>0</v>
      </c>
      <c r="N142" s="29">
        <f t="shared" si="72"/>
        <v>0</v>
      </c>
      <c r="O142" s="64"/>
      <c r="P142" s="5" t="str">
        <f t="shared" si="73"/>
        <v/>
      </c>
      <c r="Q142" s="133"/>
      <c r="R142" s="78">
        <f t="shared" si="74"/>
        <v>0</v>
      </c>
      <c r="S142" s="57" t="str">
        <f t="shared" si="75"/>
        <v/>
      </c>
      <c r="T142" s="29">
        <f t="shared" si="76"/>
        <v>0</v>
      </c>
      <c r="U142" s="47">
        <v>1.0200300000000198</v>
      </c>
      <c r="V142" s="28">
        <v>0</v>
      </c>
      <c r="W142" s="60">
        <f t="shared" si="77"/>
        <v>0</v>
      </c>
      <c r="X142" s="61">
        <f t="shared" si="78"/>
        <v>0.20400600000000396</v>
      </c>
      <c r="Y142" s="29">
        <f t="shared" si="84"/>
        <v>0</v>
      </c>
      <c r="Z142" s="132">
        <f t="shared" si="79"/>
        <v>0</v>
      </c>
      <c r="AA142" s="260">
        <v>343.72097278789039</v>
      </c>
      <c r="AB142" s="260">
        <f t="shared" si="85"/>
        <v>0</v>
      </c>
      <c r="AC142" s="261">
        <f t="shared" si="86"/>
        <v>343.72097278789039</v>
      </c>
      <c r="AD142" s="304">
        <v>0</v>
      </c>
      <c r="AE142" s="262">
        <f t="shared" si="80"/>
        <v>0</v>
      </c>
      <c r="AF142" s="263">
        <f t="shared" si="87"/>
        <v>343.72097278789039</v>
      </c>
      <c r="AG142" s="216">
        <f t="shared" si="81"/>
        <v>0</v>
      </c>
      <c r="AH142" s="112">
        <f t="shared" si="82"/>
        <v>343.72097278789039</v>
      </c>
    </row>
    <row r="143" spans="1:34">
      <c r="A143" s="37" t="s">
        <v>230</v>
      </c>
      <c r="B143" s="3" t="s">
        <v>306</v>
      </c>
      <c r="C143" s="2" t="s">
        <v>307</v>
      </c>
      <c r="D143" s="217">
        <v>0</v>
      </c>
      <c r="E143" s="159">
        <v>0</v>
      </c>
      <c r="F143" s="259">
        <v>0</v>
      </c>
      <c r="G143" s="128">
        <f t="shared" si="71"/>
        <v>0</v>
      </c>
      <c r="H143" s="5">
        <f t="shared" si="88"/>
        <v>0</v>
      </c>
      <c r="I143" s="5">
        <f t="shared" si="88"/>
        <v>0</v>
      </c>
      <c r="J143" s="5">
        <f t="shared" si="88"/>
        <v>0</v>
      </c>
      <c r="K143" s="5">
        <f t="shared" si="88"/>
        <v>0</v>
      </c>
      <c r="L143" s="5">
        <f t="shared" si="88"/>
        <v>0</v>
      </c>
      <c r="M143" s="106">
        <f t="shared" si="83"/>
        <v>0</v>
      </c>
      <c r="N143" s="29">
        <f t="shared" si="72"/>
        <v>0</v>
      </c>
      <c r="O143" s="64"/>
      <c r="P143" s="5" t="str">
        <f t="shared" si="73"/>
        <v/>
      </c>
      <c r="Q143" s="133"/>
      <c r="R143" s="78">
        <f t="shared" si="74"/>
        <v>0</v>
      </c>
      <c r="S143" s="57" t="str">
        <f t="shared" si="75"/>
        <v/>
      </c>
      <c r="T143" s="29">
        <f t="shared" si="76"/>
        <v>0</v>
      </c>
      <c r="U143" s="47">
        <v>0</v>
      </c>
      <c r="V143" s="28">
        <v>0</v>
      </c>
      <c r="W143" s="60">
        <f t="shared" si="77"/>
        <v>0</v>
      </c>
      <c r="X143" s="61">
        <f t="shared" si="78"/>
        <v>0</v>
      </c>
      <c r="Y143" s="29">
        <f t="shared" si="84"/>
        <v>0</v>
      </c>
      <c r="Z143" s="132">
        <f t="shared" si="79"/>
        <v>0</v>
      </c>
      <c r="AA143" s="260">
        <v>580.40941297689199</v>
      </c>
      <c r="AB143" s="260">
        <f t="shared" si="85"/>
        <v>0</v>
      </c>
      <c r="AC143" s="261">
        <f t="shared" si="86"/>
        <v>580.40941297689199</v>
      </c>
      <c r="AD143" s="304">
        <v>0</v>
      </c>
      <c r="AE143" s="262">
        <f t="shared" si="80"/>
        <v>0</v>
      </c>
      <c r="AF143" s="263">
        <f t="shared" si="87"/>
        <v>580.40941297689199</v>
      </c>
      <c r="AG143" s="216">
        <f t="shared" si="81"/>
        <v>0</v>
      </c>
      <c r="AH143" s="112">
        <f t="shared" si="82"/>
        <v>580.40941297689199</v>
      </c>
    </row>
    <row r="144" spans="1:34" ht="13.5" thickBot="1">
      <c r="A144" s="135" t="s">
        <v>230</v>
      </c>
      <c r="B144" s="102" t="s">
        <v>308</v>
      </c>
      <c r="C144" s="136" t="s">
        <v>309</v>
      </c>
      <c r="D144" s="218">
        <v>0</v>
      </c>
      <c r="E144" s="296">
        <v>0</v>
      </c>
      <c r="F144" s="272">
        <v>0</v>
      </c>
      <c r="G144" s="129">
        <f t="shared" si="71"/>
        <v>0</v>
      </c>
      <c r="H144" s="38">
        <f>+IF(AND($G144&lt;=H$1,$G144&gt;I$1),H$2,0)*$D144</f>
        <v>0</v>
      </c>
      <c r="I144" s="38">
        <f>+IF(AND($G144&lt;=I$1,$G144&gt;J$1),I$2,0)*$D144</f>
        <v>0</v>
      </c>
      <c r="J144" s="38">
        <f>+IF(AND($G144&lt;=J$1,$G144&gt;K$1),J$2,0)*$D144</f>
        <v>0</v>
      </c>
      <c r="K144" s="38">
        <f>+IF(AND($G144&lt;=K$1,$G144&gt;L$1),K$2,0)*$D144</f>
        <v>0</v>
      </c>
      <c r="L144" s="38">
        <f>+IF(AND($G144&lt;=L$1,$G144&gt;M$1),L$2,0)*$D144</f>
        <v>0</v>
      </c>
      <c r="M144" s="107">
        <f t="shared" si="83"/>
        <v>0</v>
      </c>
      <c r="N144" s="40">
        <f t="shared" si="72"/>
        <v>0</v>
      </c>
      <c r="O144" s="299"/>
      <c r="P144" s="38" t="str">
        <f t="shared" si="73"/>
        <v/>
      </c>
      <c r="Q144" s="273"/>
      <c r="R144" s="99">
        <f t="shared" si="74"/>
        <v>0</v>
      </c>
      <c r="S144" s="274" t="str">
        <f t="shared" si="75"/>
        <v/>
      </c>
      <c r="T144" s="40">
        <f t="shared" si="76"/>
        <v>0</v>
      </c>
      <c r="U144" s="48">
        <v>0</v>
      </c>
      <c r="V144" s="68">
        <v>0</v>
      </c>
      <c r="W144" s="69">
        <f t="shared" si="77"/>
        <v>0</v>
      </c>
      <c r="X144" s="70">
        <f t="shared" si="78"/>
        <v>0</v>
      </c>
      <c r="Y144" s="40">
        <f t="shared" si="84"/>
        <v>0</v>
      </c>
      <c r="Z144" s="190">
        <f t="shared" si="79"/>
        <v>0</v>
      </c>
      <c r="AA144" s="275">
        <v>342.55593867657643</v>
      </c>
      <c r="AB144" s="275">
        <f t="shared" si="85"/>
        <v>0</v>
      </c>
      <c r="AC144" s="276">
        <f t="shared" si="86"/>
        <v>342.55593867657643</v>
      </c>
      <c r="AD144" s="305">
        <v>0</v>
      </c>
      <c r="AE144" s="277">
        <f t="shared" si="80"/>
        <v>0</v>
      </c>
      <c r="AF144" s="278">
        <f t="shared" si="87"/>
        <v>342.55593867657643</v>
      </c>
      <c r="AG144" s="306">
        <f t="shared" si="81"/>
        <v>0</v>
      </c>
      <c r="AH144" s="113">
        <f t="shared" si="82"/>
        <v>342.55593867657643</v>
      </c>
    </row>
    <row r="145" spans="3:34" ht="13.5" thickBot="1">
      <c r="C145" s="199" t="s">
        <v>316</v>
      </c>
      <c r="D145" s="200">
        <f>+SUM(D4:D144)</f>
        <v>1880668.9961093536</v>
      </c>
      <c r="E145" s="200">
        <f>+SUM(E4:E144)</f>
        <v>2438730.7699999996</v>
      </c>
      <c r="F145" s="77">
        <f>+SUM(F4:F144)</f>
        <v>2176388.8998507052</v>
      </c>
      <c r="G145" s="279">
        <f t="shared" si="71"/>
        <v>-0.10757311687558457</v>
      </c>
      <c r="H145" s="77">
        <f t="shared" ref="H145:P145" si="89">+SUM(H4:H144)</f>
        <v>1414.8854625116621</v>
      </c>
      <c r="I145" s="77">
        <f t="shared" si="89"/>
        <v>6447.447653767772</v>
      </c>
      <c r="J145" s="77">
        <f t="shared" si="89"/>
        <v>15584.892581894615</v>
      </c>
      <c r="K145" s="77">
        <f t="shared" si="89"/>
        <v>10145.333741134509</v>
      </c>
      <c r="L145" s="77">
        <f t="shared" si="89"/>
        <v>8430.9412700825505</v>
      </c>
      <c r="M145" s="280">
        <f t="shared" si="89"/>
        <v>0.99999999999999989</v>
      </c>
      <c r="N145" s="97">
        <f t="shared" si="89"/>
        <v>42023.500709391112</v>
      </c>
      <c r="O145" s="96">
        <f t="shared" si="89"/>
        <v>0</v>
      </c>
      <c r="P145" s="77">
        <f t="shared" si="89"/>
        <v>1224668.050556628</v>
      </c>
      <c r="Q145" s="77"/>
      <c r="R145" s="77">
        <f>+SUM(R4:R144)</f>
        <v>1219922.6581270751</v>
      </c>
      <c r="S145" s="79">
        <f>+SUM(S4:S144)</f>
        <v>1</v>
      </c>
      <c r="T145" s="97">
        <f>+SUM(T4:T144)</f>
        <v>36999.999999999993</v>
      </c>
      <c r="U145" s="200">
        <f>+SUM(U4:U144)</f>
        <v>131039.85755999999</v>
      </c>
      <c r="V145" s="77">
        <f>+SUM(V4:V144)</f>
        <v>33433.357909999999</v>
      </c>
      <c r="W145" s="77"/>
      <c r="X145" s="77">
        <f>+SUM(X4:X144)</f>
        <v>26207.971511999996</v>
      </c>
      <c r="Y145" s="97">
        <f>+SUM(Y4:Y144)</f>
        <v>26172.574688000001</v>
      </c>
      <c r="Z145" s="281">
        <f>+SUM(Z4:Z144)</f>
        <v>1959692.4968187443</v>
      </c>
      <c r="AA145" s="281">
        <f>+SUM(AA4:AA144)</f>
        <v>24493.215593771172</v>
      </c>
      <c r="AB145" s="281">
        <f>+SUM(AB4:AB144)</f>
        <v>26172.574688000001</v>
      </c>
      <c r="AC145" s="281">
        <f>SUM(AC4:AC144)</f>
        <v>2010358.2871005156</v>
      </c>
      <c r="AD145" s="307">
        <f>SUM(AD4:AD144)</f>
        <v>79999.616667931434</v>
      </c>
      <c r="AE145" s="282">
        <f>SUM(AE4:AE144)</f>
        <v>1960668.612777285</v>
      </c>
      <c r="AF145" s="282">
        <f>SUM(AF4:AF144)</f>
        <v>1985161.8283710559</v>
      </c>
      <c r="AG145" s="308">
        <f>SUM(AG4:AG144)</f>
        <v>-12532.634433207559</v>
      </c>
      <c r="AH145" s="283">
        <f t="shared" si="82"/>
        <v>2022890.9215337231</v>
      </c>
    </row>
    <row r="146" spans="3:34">
      <c r="AD146" s="76"/>
      <c r="AF146" s="5"/>
    </row>
    <row r="147" spans="3:34">
      <c r="D147" s="138"/>
      <c r="AD147" s="76"/>
      <c r="AF147" s="5"/>
      <c r="AH147" s="5"/>
    </row>
    <row r="148" spans="3:34">
      <c r="D148" s="84"/>
      <c r="E148" s="7"/>
      <c r="F148" s="7"/>
      <c r="AD148" s="5"/>
      <c r="AH148" s="139"/>
    </row>
    <row r="149" spans="3:34">
      <c r="D149" s="7"/>
    </row>
    <row r="150" spans="3:34">
      <c r="D150" s="7"/>
    </row>
    <row r="151" spans="3:34">
      <c r="D151" s="84"/>
      <c r="AH151" s="90"/>
    </row>
  </sheetData>
  <sheetProtection password="E604" sheet="1" objects="1" scenarios="1"/>
  <mergeCells count="1">
    <mergeCell ref="A1:C2"/>
  </mergeCells>
  <phoneticPr fontId="2" type="noConversion"/>
  <pageMargins left="0.35" right="0.39" top="0.49" bottom="0.42" header="0.37" footer="0.33"/>
  <pageSetup paperSize="9" scale="37" fitToHeight="9" orientation="landscape" r:id="rId1"/>
  <headerFooter alignWithMargins="0">
    <oddHeader>&amp;CAktív fekvőbeteg szakellátás
2011. évi Teljesítmény Volumen Korlát adatait tartalmazó számolótábla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36"/>
  <sheetViews>
    <sheetView tabSelected="1" topLeftCell="A94" zoomScale="85" workbookViewId="0">
      <selection sqref="A1:C2"/>
    </sheetView>
  </sheetViews>
  <sheetFormatPr defaultRowHeight="12.75"/>
  <cols>
    <col min="1" max="1" width="3.28515625" bestFit="1" customWidth="1"/>
    <col min="2" max="2" width="6.42578125" bestFit="1" customWidth="1"/>
    <col min="3" max="3" width="44.28515625" bestFit="1" customWidth="1"/>
    <col min="4" max="4" width="13.85546875" bestFit="1" customWidth="1"/>
    <col min="5" max="5" width="13.85546875" customWidth="1"/>
    <col min="6" max="6" width="10.28515625" bestFit="1" customWidth="1"/>
    <col min="7" max="7" width="13.85546875" bestFit="1" customWidth="1"/>
    <col min="8" max="8" width="12.5703125" bestFit="1" customWidth="1"/>
    <col min="9" max="9" width="12.7109375" bestFit="1" customWidth="1"/>
    <col min="10" max="10" width="13.85546875" bestFit="1" customWidth="1"/>
    <col min="11" max="11" width="14.7109375" bestFit="1" customWidth="1"/>
    <col min="12" max="12" width="12.7109375" bestFit="1" customWidth="1"/>
    <col min="13" max="13" width="13.85546875" bestFit="1" customWidth="1"/>
    <col min="14" max="16" width="13.140625" customWidth="1"/>
    <col min="17" max="17" width="14.28515625" customWidth="1"/>
    <col min="18" max="18" width="10.28515625" bestFit="1" customWidth="1"/>
  </cols>
  <sheetData>
    <row r="1" spans="1:17" ht="17.25" customHeight="1">
      <c r="A1" s="326" t="s">
        <v>1125</v>
      </c>
      <c r="B1" s="326"/>
      <c r="C1" s="326"/>
      <c r="E1" s="11">
        <v>3500000000</v>
      </c>
      <c r="I1" s="27">
        <f>+E1*I2</f>
        <v>1225000000</v>
      </c>
      <c r="L1" s="27">
        <f>+E1-I1</f>
        <v>2275000000</v>
      </c>
    </row>
    <row r="2" spans="1:17" ht="18.75" customHeight="1" thickBot="1">
      <c r="A2" s="326"/>
      <c r="B2" s="326"/>
      <c r="C2" s="326"/>
      <c r="I2" s="10">
        <v>0.35</v>
      </c>
      <c r="L2" s="81">
        <f>1-I2</f>
        <v>0.65</v>
      </c>
    </row>
    <row r="3" spans="1:17" s="91" customFormat="1" ht="229.5" thickBot="1">
      <c r="A3" s="43" t="s">
        <v>7</v>
      </c>
      <c r="B3" s="44" t="s">
        <v>912</v>
      </c>
      <c r="C3" s="44" t="s">
        <v>913</v>
      </c>
      <c r="D3" s="243" t="s">
        <v>1126</v>
      </c>
      <c r="E3" s="227" t="s">
        <v>1127</v>
      </c>
      <c r="F3" s="246" t="s">
        <v>1128</v>
      </c>
      <c r="G3" s="227" t="s">
        <v>1129</v>
      </c>
      <c r="H3" s="227" t="s">
        <v>1130</v>
      </c>
      <c r="I3" s="249" t="s">
        <v>1131</v>
      </c>
      <c r="J3" s="246" t="s">
        <v>1132</v>
      </c>
      <c r="K3" s="227" t="s">
        <v>1130</v>
      </c>
      <c r="L3" s="249" t="s">
        <v>1133</v>
      </c>
      <c r="M3" s="228" t="s">
        <v>1134</v>
      </c>
      <c r="N3" s="246" t="s">
        <v>1135</v>
      </c>
      <c r="O3" s="227" t="s">
        <v>1136</v>
      </c>
      <c r="P3" s="249" t="s">
        <v>1137</v>
      </c>
      <c r="Q3" s="229" t="s">
        <v>1138</v>
      </c>
    </row>
    <row r="4" spans="1:17">
      <c r="A4" s="17" t="s">
        <v>9</v>
      </c>
      <c r="B4" s="18" t="s">
        <v>327</v>
      </c>
      <c r="C4" s="18" t="s">
        <v>328</v>
      </c>
      <c r="D4" s="244">
        <v>1850792.0293218701</v>
      </c>
      <c r="E4" s="212">
        <v>2172090</v>
      </c>
      <c r="F4" s="214"/>
      <c r="G4" s="212">
        <f t="shared" ref="G4:G69" si="0">+E4*F4</f>
        <v>0</v>
      </c>
      <c r="H4" s="233">
        <f t="shared" ref="H4:H69" si="1">+G4/$G$436</f>
        <v>0</v>
      </c>
      <c r="I4" s="250">
        <f t="shared" ref="I4:I69" si="2">+H4*$I$1</f>
        <v>0</v>
      </c>
      <c r="J4" s="252">
        <f t="shared" ref="J4:J69" si="3">+E4-G4</f>
        <v>2172090</v>
      </c>
      <c r="K4" s="234">
        <f t="shared" ref="K4:K69" si="4">+J4/$J$436</f>
        <v>3.5729958958756461E-5</v>
      </c>
      <c r="L4" s="250">
        <f t="shared" ref="L4:L69" si="5">+K4*$L$1</f>
        <v>81285.656631170947</v>
      </c>
      <c r="M4" s="235">
        <f t="shared" ref="M4:M69" si="6">+D4+I4+L4</f>
        <v>1932077.6859530411</v>
      </c>
      <c r="N4" s="252">
        <v>0</v>
      </c>
      <c r="O4" s="212">
        <v>0</v>
      </c>
      <c r="P4" s="254">
        <f>+MAX(N4-O4,0)</f>
        <v>0</v>
      </c>
      <c r="Q4" s="236">
        <f t="shared" ref="Q4:Q69" si="7">+M4-P4</f>
        <v>1932077.6859530411</v>
      </c>
    </row>
    <row r="5" spans="1:17">
      <c r="A5" s="8" t="s">
        <v>9</v>
      </c>
      <c r="B5" s="9" t="s">
        <v>329</v>
      </c>
      <c r="C5" s="9" t="s">
        <v>330</v>
      </c>
      <c r="D5" s="15">
        <v>48452398.948003069</v>
      </c>
      <c r="E5" s="12">
        <v>60366416</v>
      </c>
      <c r="F5" s="213">
        <v>1</v>
      </c>
      <c r="G5" s="12">
        <f t="shared" si="0"/>
        <v>60366416</v>
      </c>
      <c r="H5" s="13">
        <f t="shared" si="1"/>
        <v>2.9045904745245315E-3</v>
      </c>
      <c r="I5" s="16">
        <f t="shared" si="2"/>
        <v>3558123.331292551</v>
      </c>
      <c r="J5" s="211">
        <f t="shared" si="3"/>
        <v>0</v>
      </c>
      <c r="K5" s="14">
        <f t="shared" si="4"/>
        <v>0</v>
      </c>
      <c r="L5" s="16">
        <f t="shared" si="5"/>
        <v>0</v>
      </c>
      <c r="M5" s="224">
        <f t="shared" si="6"/>
        <v>52010522.279295623</v>
      </c>
      <c r="N5" s="211">
        <v>0</v>
      </c>
      <c r="O5" s="12">
        <v>892452</v>
      </c>
      <c r="P5" s="255">
        <f t="shared" ref="P5:P70" si="8">+MAX(N5-O5,0)</f>
        <v>0</v>
      </c>
      <c r="Q5" s="230">
        <f t="shared" si="7"/>
        <v>52010522.279295623</v>
      </c>
    </row>
    <row r="6" spans="1:17">
      <c r="A6" s="8" t="s">
        <v>9</v>
      </c>
      <c r="B6" s="9" t="s">
        <v>10</v>
      </c>
      <c r="C6" s="9" t="s">
        <v>11</v>
      </c>
      <c r="D6" s="15">
        <v>0</v>
      </c>
      <c r="E6" s="12">
        <v>0</v>
      </c>
      <c r="F6" s="213"/>
      <c r="G6" s="12">
        <f t="shared" si="0"/>
        <v>0</v>
      </c>
      <c r="H6" s="13">
        <f t="shared" si="1"/>
        <v>0</v>
      </c>
      <c r="I6" s="16">
        <f t="shared" si="2"/>
        <v>0</v>
      </c>
      <c r="J6" s="211">
        <f t="shared" si="3"/>
        <v>0</v>
      </c>
      <c r="K6" s="14">
        <f t="shared" si="4"/>
        <v>0</v>
      </c>
      <c r="L6" s="16">
        <f t="shared" si="5"/>
        <v>0</v>
      </c>
      <c r="M6" s="224">
        <f t="shared" si="6"/>
        <v>0</v>
      </c>
      <c r="N6" s="211">
        <v>0</v>
      </c>
      <c r="O6" s="12">
        <v>0</v>
      </c>
      <c r="P6" s="255">
        <f t="shared" si="8"/>
        <v>0</v>
      </c>
      <c r="Q6" s="230">
        <f t="shared" si="7"/>
        <v>0</v>
      </c>
    </row>
    <row r="7" spans="1:17">
      <c r="A7" s="8" t="s">
        <v>9</v>
      </c>
      <c r="B7" s="9" t="s">
        <v>12</v>
      </c>
      <c r="C7" s="9" t="s">
        <v>13</v>
      </c>
      <c r="D7" s="15">
        <v>180478214.39742282</v>
      </c>
      <c r="E7" s="12">
        <v>244743683</v>
      </c>
      <c r="F7" s="213"/>
      <c r="G7" s="12">
        <f t="shared" si="0"/>
        <v>0</v>
      </c>
      <c r="H7" s="13">
        <f t="shared" si="1"/>
        <v>0</v>
      </c>
      <c r="I7" s="16">
        <f t="shared" si="2"/>
        <v>0</v>
      </c>
      <c r="J7" s="211">
        <f t="shared" si="3"/>
        <v>244743683</v>
      </c>
      <c r="K7" s="14">
        <f t="shared" si="4"/>
        <v>4.0259297492299595E-3</v>
      </c>
      <c r="L7" s="16">
        <f t="shared" si="5"/>
        <v>9158990.1794981584</v>
      </c>
      <c r="M7" s="224">
        <f t="shared" si="6"/>
        <v>189637204.57692099</v>
      </c>
      <c r="N7" s="211">
        <v>0</v>
      </c>
      <c r="O7" s="12">
        <v>4164261</v>
      </c>
      <c r="P7" s="255">
        <f t="shared" si="8"/>
        <v>0</v>
      </c>
      <c r="Q7" s="230">
        <f t="shared" si="7"/>
        <v>189637204.57692099</v>
      </c>
    </row>
    <row r="8" spans="1:17">
      <c r="A8" s="8" t="s">
        <v>9</v>
      </c>
      <c r="B8" s="9" t="s">
        <v>331</v>
      </c>
      <c r="C8" s="9" t="s">
        <v>332</v>
      </c>
      <c r="D8" s="15">
        <v>193623.12620784852</v>
      </c>
      <c r="E8" s="12">
        <v>359584</v>
      </c>
      <c r="F8" s="213"/>
      <c r="G8" s="12">
        <f t="shared" si="0"/>
        <v>0</v>
      </c>
      <c r="H8" s="13">
        <f t="shared" si="1"/>
        <v>0</v>
      </c>
      <c r="I8" s="16">
        <f t="shared" si="2"/>
        <v>0</v>
      </c>
      <c r="J8" s="211">
        <f t="shared" si="3"/>
        <v>359584</v>
      </c>
      <c r="K8" s="14">
        <f t="shared" si="4"/>
        <v>5.9150042411803762E-6</v>
      </c>
      <c r="L8" s="16">
        <f t="shared" si="5"/>
        <v>13456.634648685356</v>
      </c>
      <c r="M8" s="224">
        <f t="shared" si="6"/>
        <v>207079.76085653386</v>
      </c>
      <c r="N8" s="211">
        <v>0</v>
      </c>
      <c r="O8" s="12">
        <v>0</v>
      </c>
      <c r="P8" s="255">
        <f t="shared" si="8"/>
        <v>0</v>
      </c>
      <c r="Q8" s="230">
        <f t="shared" si="7"/>
        <v>207079.76085653386</v>
      </c>
    </row>
    <row r="9" spans="1:17">
      <c r="A9" s="8" t="s">
        <v>9</v>
      </c>
      <c r="B9" s="9" t="s">
        <v>333</v>
      </c>
      <c r="C9" s="9" t="s">
        <v>334</v>
      </c>
      <c r="D9" s="15">
        <v>574781017.52768052</v>
      </c>
      <c r="E9" s="12">
        <v>730201754</v>
      </c>
      <c r="F9" s="213">
        <v>1</v>
      </c>
      <c r="G9" s="12">
        <f t="shared" si="0"/>
        <v>730201754</v>
      </c>
      <c r="H9" s="13">
        <f t="shared" si="1"/>
        <v>3.5134387622904516E-2</v>
      </c>
      <c r="I9" s="16">
        <f t="shared" si="2"/>
        <v>43039624.838058032</v>
      </c>
      <c r="J9" s="211">
        <f t="shared" si="3"/>
        <v>0</v>
      </c>
      <c r="K9" s="14">
        <f t="shared" si="4"/>
        <v>0</v>
      </c>
      <c r="L9" s="16">
        <f t="shared" si="5"/>
        <v>0</v>
      </c>
      <c r="M9" s="224">
        <f t="shared" si="6"/>
        <v>617820642.36573851</v>
      </c>
      <c r="N9" s="211">
        <v>0</v>
      </c>
      <c r="O9" s="12">
        <v>43219902.653669864</v>
      </c>
      <c r="P9" s="255">
        <f t="shared" si="8"/>
        <v>0</v>
      </c>
      <c r="Q9" s="230">
        <f t="shared" si="7"/>
        <v>617820642.36573851</v>
      </c>
    </row>
    <row r="10" spans="1:17">
      <c r="A10" s="8" t="s">
        <v>9</v>
      </c>
      <c r="B10" s="9" t="s">
        <v>335</v>
      </c>
      <c r="C10" s="9" t="s">
        <v>336</v>
      </c>
      <c r="D10" s="15">
        <v>1446804.4530684524</v>
      </c>
      <c r="E10" s="12">
        <v>1892526</v>
      </c>
      <c r="F10" s="213"/>
      <c r="G10" s="12">
        <f t="shared" si="0"/>
        <v>0</v>
      </c>
      <c r="H10" s="13">
        <f t="shared" si="1"/>
        <v>0</v>
      </c>
      <c r="I10" s="16">
        <f t="shared" si="2"/>
        <v>0</v>
      </c>
      <c r="J10" s="211">
        <f t="shared" si="3"/>
        <v>1892526</v>
      </c>
      <c r="K10" s="14">
        <f t="shared" si="4"/>
        <v>3.1131249767909951E-5</v>
      </c>
      <c r="L10" s="16">
        <f t="shared" si="5"/>
        <v>70823.593221995136</v>
      </c>
      <c r="M10" s="224">
        <f t="shared" si="6"/>
        <v>1517628.0462904475</v>
      </c>
      <c r="N10" s="211">
        <v>0</v>
      </c>
      <c r="O10" s="12">
        <v>0</v>
      </c>
      <c r="P10" s="255">
        <f t="shared" si="8"/>
        <v>0</v>
      </c>
      <c r="Q10" s="230">
        <f t="shared" si="7"/>
        <v>1517628.0462904475</v>
      </c>
    </row>
    <row r="11" spans="1:17">
      <c r="A11" s="8" t="s">
        <v>9</v>
      </c>
      <c r="B11" s="9" t="s">
        <v>337</v>
      </c>
      <c r="C11" s="9" t="s">
        <v>338</v>
      </c>
      <c r="D11" s="15">
        <v>317628.06701709301</v>
      </c>
      <c r="E11" s="12">
        <v>519914</v>
      </c>
      <c r="F11" s="213"/>
      <c r="G11" s="12">
        <f t="shared" si="0"/>
        <v>0</v>
      </c>
      <c r="H11" s="13">
        <f t="shared" si="1"/>
        <v>0</v>
      </c>
      <c r="I11" s="16">
        <f t="shared" si="2"/>
        <v>0</v>
      </c>
      <c r="J11" s="211">
        <f t="shared" si="3"/>
        <v>519914</v>
      </c>
      <c r="K11" s="14">
        <f t="shared" si="4"/>
        <v>8.552364718811332E-6</v>
      </c>
      <c r="L11" s="16">
        <f t="shared" si="5"/>
        <v>19456.629735295781</v>
      </c>
      <c r="M11" s="224">
        <f t="shared" si="6"/>
        <v>337084.69675238879</v>
      </c>
      <c r="N11" s="211">
        <v>0</v>
      </c>
      <c r="O11" s="12">
        <v>0</v>
      </c>
      <c r="P11" s="255">
        <f t="shared" si="8"/>
        <v>0</v>
      </c>
      <c r="Q11" s="230">
        <f t="shared" si="7"/>
        <v>337084.69675238879</v>
      </c>
    </row>
    <row r="12" spans="1:17">
      <c r="A12" s="8" t="s">
        <v>9</v>
      </c>
      <c r="B12" s="9" t="s">
        <v>14</v>
      </c>
      <c r="C12" s="9" t="s">
        <v>15</v>
      </c>
      <c r="D12" s="15">
        <v>1381464902.9664347</v>
      </c>
      <c r="E12" s="12">
        <v>1720411969</v>
      </c>
      <c r="F12" s="213"/>
      <c r="G12" s="12">
        <f t="shared" si="0"/>
        <v>0</v>
      </c>
      <c r="H12" s="13">
        <f t="shared" si="1"/>
        <v>0</v>
      </c>
      <c r="I12" s="16">
        <f t="shared" si="2"/>
        <v>0</v>
      </c>
      <c r="J12" s="211">
        <f t="shared" si="3"/>
        <v>1720411969</v>
      </c>
      <c r="K12" s="14">
        <f t="shared" si="4"/>
        <v>2.8300046979878087E-2</v>
      </c>
      <c r="L12" s="16">
        <f t="shared" si="5"/>
        <v>64382606.879222646</v>
      </c>
      <c r="M12" s="224">
        <f t="shared" si="6"/>
        <v>1445847509.8456573</v>
      </c>
      <c r="N12" s="211">
        <v>0</v>
      </c>
      <c r="O12" s="12">
        <v>27778559</v>
      </c>
      <c r="P12" s="255">
        <f t="shared" si="8"/>
        <v>0</v>
      </c>
      <c r="Q12" s="230">
        <f t="shared" si="7"/>
        <v>1445847509.8456573</v>
      </c>
    </row>
    <row r="13" spans="1:17">
      <c r="A13" s="8" t="s">
        <v>9</v>
      </c>
      <c r="B13" s="9" t="s">
        <v>341</v>
      </c>
      <c r="C13" s="9" t="s">
        <v>342</v>
      </c>
      <c r="D13" s="15">
        <v>66280067.229364529</v>
      </c>
      <c r="E13" s="12">
        <v>71843396</v>
      </c>
      <c r="F13" s="213">
        <v>1</v>
      </c>
      <c r="G13" s="12">
        <f t="shared" si="0"/>
        <v>71843396</v>
      </c>
      <c r="H13" s="13">
        <f t="shared" si="1"/>
        <v>3.4568168446358293E-3</v>
      </c>
      <c r="I13" s="16">
        <f t="shared" si="2"/>
        <v>4234600.6346788909</v>
      </c>
      <c r="J13" s="211">
        <f t="shared" si="3"/>
        <v>0</v>
      </c>
      <c r="K13" s="14">
        <f t="shared" si="4"/>
        <v>0</v>
      </c>
      <c r="L13" s="16">
        <f t="shared" si="5"/>
        <v>0</v>
      </c>
      <c r="M13" s="224">
        <f t="shared" si="6"/>
        <v>70514667.864043415</v>
      </c>
      <c r="N13" s="211">
        <v>4784873</v>
      </c>
      <c r="O13" s="12">
        <v>3972686.600535667</v>
      </c>
      <c r="P13" s="255">
        <f t="shared" si="8"/>
        <v>812186.39946433296</v>
      </c>
      <c r="Q13" s="230">
        <f t="shared" si="7"/>
        <v>69702481.464579076</v>
      </c>
    </row>
    <row r="14" spans="1:17">
      <c r="A14" s="8" t="s">
        <v>9</v>
      </c>
      <c r="B14" s="9" t="s">
        <v>345</v>
      </c>
      <c r="C14" s="9" t="s">
        <v>346</v>
      </c>
      <c r="D14" s="15">
        <v>336512467.1975196</v>
      </c>
      <c r="E14" s="12">
        <v>353333984</v>
      </c>
      <c r="F14" s="213"/>
      <c r="G14" s="12">
        <f t="shared" si="0"/>
        <v>0</v>
      </c>
      <c r="H14" s="13">
        <f t="shared" si="1"/>
        <v>0</v>
      </c>
      <c r="I14" s="16">
        <f t="shared" si="2"/>
        <v>0</v>
      </c>
      <c r="J14" s="211">
        <f t="shared" si="3"/>
        <v>353333984</v>
      </c>
      <c r="K14" s="14">
        <f t="shared" si="4"/>
        <v>5.8121941296419176E-3</v>
      </c>
      <c r="L14" s="16">
        <f t="shared" si="5"/>
        <v>13222741.644935362</v>
      </c>
      <c r="M14" s="224">
        <f t="shared" si="6"/>
        <v>349735208.84245497</v>
      </c>
      <c r="N14" s="211">
        <v>134850</v>
      </c>
      <c r="O14" s="12">
        <v>4802680</v>
      </c>
      <c r="P14" s="255">
        <f t="shared" si="8"/>
        <v>0</v>
      </c>
      <c r="Q14" s="230">
        <f t="shared" si="7"/>
        <v>349735208.84245497</v>
      </c>
    </row>
    <row r="15" spans="1:17">
      <c r="A15" s="8" t="s">
        <v>9</v>
      </c>
      <c r="B15" s="9" t="s">
        <v>347</v>
      </c>
      <c r="C15" s="9" t="s">
        <v>348</v>
      </c>
      <c r="D15" s="15">
        <v>6010585.4033062831</v>
      </c>
      <c r="E15" s="12">
        <v>9946445</v>
      </c>
      <c r="F15" s="213"/>
      <c r="G15" s="12">
        <f t="shared" si="0"/>
        <v>0</v>
      </c>
      <c r="H15" s="13">
        <f t="shared" si="1"/>
        <v>0</v>
      </c>
      <c r="I15" s="16">
        <f t="shared" si="2"/>
        <v>0</v>
      </c>
      <c r="J15" s="211">
        <f t="shared" si="3"/>
        <v>9946445</v>
      </c>
      <c r="K15" s="14">
        <f t="shared" si="4"/>
        <v>1.6361480032389469E-4</v>
      </c>
      <c r="L15" s="16">
        <f t="shared" si="5"/>
        <v>372223.67073686043</v>
      </c>
      <c r="M15" s="224">
        <f t="shared" si="6"/>
        <v>6382809.0740431435</v>
      </c>
      <c r="N15" s="211">
        <v>0</v>
      </c>
      <c r="O15" s="12">
        <v>186376</v>
      </c>
      <c r="P15" s="255">
        <f t="shared" si="8"/>
        <v>0</v>
      </c>
      <c r="Q15" s="230">
        <f t="shared" si="7"/>
        <v>6382809.0740431435</v>
      </c>
    </row>
    <row r="16" spans="1:17">
      <c r="A16" s="8" t="s">
        <v>9</v>
      </c>
      <c r="B16" s="9" t="s">
        <v>349</v>
      </c>
      <c r="C16" s="9" t="s">
        <v>350</v>
      </c>
      <c r="D16" s="15">
        <v>258930.60909530873</v>
      </c>
      <c r="E16" s="12">
        <v>374422</v>
      </c>
      <c r="F16" s="213"/>
      <c r="G16" s="12">
        <f t="shared" si="0"/>
        <v>0</v>
      </c>
      <c r="H16" s="13">
        <f t="shared" si="1"/>
        <v>0</v>
      </c>
      <c r="I16" s="16">
        <f t="shared" si="2"/>
        <v>0</v>
      </c>
      <c r="J16" s="211">
        <f t="shared" si="3"/>
        <v>374422</v>
      </c>
      <c r="K16" s="14">
        <f t="shared" si="4"/>
        <v>6.1590830459398604E-6</v>
      </c>
      <c r="L16" s="16">
        <f t="shared" si="5"/>
        <v>14011.913929513183</v>
      </c>
      <c r="M16" s="224">
        <f t="shared" si="6"/>
        <v>272942.52302482189</v>
      </c>
      <c r="N16" s="211">
        <v>0</v>
      </c>
      <c r="O16" s="12">
        <v>0</v>
      </c>
      <c r="P16" s="255">
        <f t="shared" si="8"/>
        <v>0</v>
      </c>
      <c r="Q16" s="230">
        <f t="shared" si="7"/>
        <v>272942.52302482189</v>
      </c>
    </row>
    <row r="17" spans="1:17">
      <c r="A17" s="8" t="s">
        <v>9</v>
      </c>
      <c r="B17" s="9" t="s">
        <v>16</v>
      </c>
      <c r="C17" s="9" t="s">
        <v>17</v>
      </c>
      <c r="D17" s="15">
        <v>75872637.190950558</v>
      </c>
      <c r="E17" s="12">
        <v>92666711</v>
      </c>
      <c r="F17" s="213"/>
      <c r="G17" s="12">
        <f t="shared" si="0"/>
        <v>0</v>
      </c>
      <c r="H17" s="13">
        <f t="shared" si="1"/>
        <v>0</v>
      </c>
      <c r="I17" s="16">
        <f t="shared" si="2"/>
        <v>0</v>
      </c>
      <c r="J17" s="211">
        <f t="shared" si="3"/>
        <v>92666711</v>
      </c>
      <c r="K17" s="14">
        <f t="shared" si="4"/>
        <v>1.5243280807300554E-3</v>
      </c>
      <c r="L17" s="16">
        <f t="shared" si="5"/>
        <v>3467846.3836608762</v>
      </c>
      <c r="M17" s="224">
        <f t="shared" si="6"/>
        <v>79340483.57461144</v>
      </c>
      <c r="N17" s="211">
        <v>0</v>
      </c>
      <c r="O17" s="12">
        <v>692409</v>
      </c>
      <c r="P17" s="255">
        <f t="shared" si="8"/>
        <v>0</v>
      </c>
      <c r="Q17" s="230">
        <f t="shared" si="7"/>
        <v>79340483.57461144</v>
      </c>
    </row>
    <row r="18" spans="1:17">
      <c r="A18" s="8" t="s">
        <v>9</v>
      </c>
      <c r="B18" s="9" t="s">
        <v>351</v>
      </c>
      <c r="C18" s="9" t="s">
        <v>352</v>
      </c>
      <c r="D18" s="15">
        <v>18902.141823751506</v>
      </c>
      <c r="E18" s="12">
        <v>14528</v>
      </c>
      <c r="F18" s="213"/>
      <c r="G18" s="12">
        <f t="shared" si="0"/>
        <v>0</v>
      </c>
      <c r="H18" s="13">
        <f t="shared" si="1"/>
        <v>0</v>
      </c>
      <c r="I18" s="16">
        <f t="shared" si="2"/>
        <v>0</v>
      </c>
      <c r="J18" s="211">
        <f t="shared" si="3"/>
        <v>14528</v>
      </c>
      <c r="K18" s="14">
        <f t="shared" si="4"/>
        <v>2.3897943628156011E-7</v>
      </c>
      <c r="L18" s="16">
        <f t="shared" si="5"/>
        <v>543.67821754054921</v>
      </c>
      <c r="M18" s="224">
        <f t="shared" si="6"/>
        <v>19445.820041292056</v>
      </c>
      <c r="N18" s="211">
        <v>5489</v>
      </c>
      <c r="O18" s="12">
        <v>0</v>
      </c>
      <c r="P18" s="255">
        <f t="shared" si="8"/>
        <v>5489</v>
      </c>
      <c r="Q18" s="230">
        <f t="shared" si="7"/>
        <v>13956.820041292056</v>
      </c>
    </row>
    <row r="19" spans="1:17">
      <c r="A19" s="8" t="s">
        <v>9</v>
      </c>
      <c r="B19" s="9" t="s">
        <v>353</v>
      </c>
      <c r="C19" s="9" t="s">
        <v>354</v>
      </c>
      <c r="D19" s="15">
        <v>18926745.017844565</v>
      </c>
      <c r="E19" s="12">
        <v>28181944</v>
      </c>
      <c r="F19" s="213"/>
      <c r="G19" s="12">
        <f t="shared" si="0"/>
        <v>0</v>
      </c>
      <c r="H19" s="13">
        <f t="shared" si="1"/>
        <v>0</v>
      </c>
      <c r="I19" s="16">
        <f t="shared" si="2"/>
        <v>0</v>
      </c>
      <c r="J19" s="211">
        <f t="shared" si="3"/>
        <v>28181944</v>
      </c>
      <c r="K19" s="14">
        <f t="shared" si="4"/>
        <v>4.6358102219427969E-4</v>
      </c>
      <c r="L19" s="16">
        <f t="shared" si="5"/>
        <v>1054646.8254919862</v>
      </c>
      <c r="M19" s="224">
        <f t="shared" si="6"/>
        <v>19981391.843336552</v>
      </c>
      <c r="N19" s="211">
        <v>0</v>
      </c>
      <c r="O19" s="12">
        <v>505335</v>
      </c>
      <c r="P19" s="255">
        <f t="shared" si="8"/>
        <v>0</v>
      </c>
      <c r="Q19" s="230">
        <f t="shared" si="7"/>
        <v>19981391.843336552</v>
      </c>
    </row>
    <row r="20" spans="1:17">
      <c r="A20" s="8" t="s">
        <v>9</v>
      </c>
      <c r="B20" s="9" t="s">
        <v>355</v>
      </c>
      <c r="C20" s="9" t="s">
        <v>356</v>
      </c>
      <c r="D20" s="15">
        <v>18114437.998805154</v>
      </c>
      <c r="E20" s="12">
        <v>31271528</v>
      </c>
      <c r="F20" s="213"/>
      <c r="G20" s="12">
        <f t="shared" si="0"/>
        <v>0</v>
      </c>
      <c r="H20" s="13">
        <f t="shared" si="1"/>
        <v>0</v>
      </c>
      <c r="I20" s="16">
        <f t="shared" si="2"/>
        <v>0</v>
      </c>
      <c r="J20" s="211">
        <f t="shared" si="3"/>
        <v>31271528</v>
      </c>
      <c r="K20" s="14">
        <f t="shared" si="4"/>
        <v>5.1440336819266405E-4</v>
      </c>
      <c r="L20" s="16">
        <f t="shared" si="5"/>
        <v>1170267.6626383108</v>
      </c>
      <c r="M20" s="224">
        <f t="shared" si="6"/>
        <v>19284705.661443464</v>
      </c>
      <c r="N20" s="211">
        <v>0</v>
      </c>
      <c r="O20" s="12">
        <v>615221</v>
      </c>
      <c r="P20" s="255">
        <f t="shared" si="8"/>
        <v>0</v>
      </c>
      <c r="Q20" s="230">
        <f t="shared" si="7"/>
        <v>19284705.661443464</v>
      </c>
    </row>
    <row r="21" spans="1:17">
      <c r="A21" s="8" t="s">
        <v>9</v>
      </c>
      <c r="B21" s="9" t="s">
        <v>18</v>
      </c>
      <c r="C21" s="9" t="s">
        <v>19</v>
      </c>
      <c r="D21" s="15">
        <v>9652586.1201556399</v>
      </c>
      <c r="E21" s="12">
        <v>11210555</v>
      </c>
      <c r="F21" s="213"/>
      <c r="G21" s="12">
        <f t="shared" si="0"/>
        <v>0</v>
      </c>
      <c r="H21" s="13">
        <f t="shared" si="1"/>
        <v>0</v>
      </c>
      <c r="I21" s="16">
        <f t="shared" si="2"/>
        <v>0</v>
      </c>
      <c r="J21" s="211">
        <f t="shared" si="3"/>
        <v>11210555</v>
      </c>
      <c r="K21" s="14">
        <f t="shared" si="4"/>
        <v>1.8440887350656835E-4</v>
      </c>
      <c r="L21" s="16">
        <f t="shared" si="5"/>
        <v>419530.18722744298</v>
      </c>
      <c r="M21" s="224">
        <f t="shared" si="6"/>
        <v>10072116.307383083</v>
      </c>
      <c r="N21" s="211">
        <v>0</v>
      </c>
      <c r="O21" s="12">
        <v>156387</v>
      </c>
      <c r="P21" s="255">
        <f t="shared" si="8"/>
        <v>0</v>
      </c>
      <c r="Q21" s="230">
        <f t="shared" si="7"/>
        <v>10072116.307383083</v>
      </c>
    </row>
    <row r="22" spans="1:17">
      <c r="A22" s="8" t="s">
        <v>9</v>
      </c>
      <c r="B22" s="9" t="s">
        <v>357</v>
      </c>
      <c r="C22" s="9" t="s">
        <v>358</v>
      </c>
      <c r="D22" s="15">
        <v>17626250.617925733</v>
      </c>
      <c r="E22" s="12">
        <v>23233676</v>
      </c>
      <c r="F22" s="247">
        <v>1</v>
      </c>
      <c r="G22" s="12">
        <f t="shared" si="0"/>
        <v>23233676</v>
      </c>
      <c r="H22" s="13">
        <f t="shared" si="1"/>
        <v>1.1179115552891069E-3</v>
      </c>
      <c r="I22" s="16">
        <f t="shared" si="2"/>
        <v>1369441.6552291559</v>
      </c>
      <c r="J22" s="211">
        <f t="shared" si="3"/>
        <v>0</v>
      </c>
      <c r="K22" s="14">
        <f t="shared" si="4"/>
        <v>0</v>
      </c>
      <c r="L22" s="16">
        <f t="shared" si="5"/>
        <v>0</v>
      </c>
      <c r="M22" s="224">
        <f t="shared" si="6"/>
        <v>18995692.273154888</v>
      </c>
      <c r="N22" s="211">
        <v>0</v>
      </c>
      <c r="O22" s="12">
        <v>358654</v>
      </c>
      <c r="P22" s="255">
        <f t="shared" si="8"/>
        <v>0</v>
      </c>
      <c r="Q22" s="230">
        <f t="shared" si="7"/>
        <v>18995692.273154888</v>
      </c>
    </row>
    <row r="23" spans="1:17">
      <c r="A23" s="8" t="s">
        <v>9</v>
      </c>
      <c r="B23" s="9" t="s">
        <v>20</v>
      </c>
      <c r="C23" s="9" t="s">
        <v>21</v>
      </c>
      <c r="D23" s="15">
        <v>123294118.51136826</v>
      </c>
      <c r="E23" s="12">
        <v>159389520</v>
      </c>
      <c r="F23" s="213"/>
      <c r="G23" s="12">
        <f t="shared" si="0"/>
        <v>0</v>
      </c>
      <c r="H23" s="13">
        <f t="shared" si="1"/>
        <v>0</v>
      </c>
      <c r="I23" s="16">
        <f t="shared" si="2"/>
        <v>0</v>
      </c>
      <c r="J23" s="211">
        <f t="shared" si="3"/>
        <v>159389520</v>
      </c>
      <c r="K23" s="14">
        <f t="shared" si="4"/>
        <v>2.621889980643478E-3</v>
      </c>
      <c r="L23" s="16">
        <f t="shared" si="5"/>
        <v>5964799.7059639124</v>
      </c>
      <c r="M23" s="224">
        <f t="shared" si="6"/>
        <v>129258918.21733217</v>
      </c>
      <c r="N23" s="211">
        <v>0</v>
      </c>
      <c r="O23" s="12">
        <v>2608915</v>
      </c>
      <c r="P23" s="255">
        <f t="shared" si="8"/>
        <v>0</v>
      </c>
      <c r="Q23" s="230">
        <f t="shared" si="7"/>
        <v>129258918.21733217</v>
      </c>
    </row>
    <row r="24" spans="1:17">
      <c r="A24" s="8" t="s">
        <v>9</v>
      </c>
      <c r="B24" s="9" t="s">
        <v>22</v>
      </c>
      <c r="C24" s="9" t="s">
        <v>23</v>
      </c>
      <c r="D24" s="15">
        <v>137573071.65453339</v>
      </c>
      <c r="E24" s="12">
        <v>178283366</v>
      </c>
      <c r="F24" s="213"/>
      <c r="G24" s="12">
        <f t="shared" si="0"/>
        <v>0</v>
      </c>
      <c r="H24" s="13">
        <f t="shared" si="1"/>
        <v>0</v>
      </c>
      <c r="I24" s="16">
        <f t="shared" si="2"/>
        <v>0</v>
      </c>
      <c r="J24" s="211">
        <f t="shared" si="3"/>
        <v>178283366</v>
      </c>
      <c r="K24" s="14">
        <f t="shared" si="4"/>
        <v>2.9326857313504307E-3</v>
      </c>
      <c r="L24" s="16">
        <f t="shared" si="5"/>
        <v>6671860.03882223</v>
      </c>
      <c r="M24" s="224">
        <f t="shared" si="6"/>
        <v>144244931.69335562</v>
      </c>
      <c r="N24" s="211">
        <v>0</v>
      </c>
      <c r="O24" s="12">
        <v>2908093</v>
      </c>
      <c r="P24" s="255">
        <f t="shared" si="8"/>
        <v>0</v>
      </c>
      <c r="Q24" s="230">
        <f t="shared" si="7"/>
        <v>144244931.69335562</v>
      </c>
    </row>
    <row r="25" spans="1:17">
      <c r="A25" s="8" t="s">
        <v>9</v>
      </c>
      <c r="B25" s="9" t="s">
        <v>339</v>
      </c>
      <c r="C25" s="9" t="s">
        <v>340</v>
      </c>
      <c r="D25" s="15">
        <v>4044429.2621446224</v>
      </c>
      <c r="E25" s="12">
        <v>62129</v>
      </c>
      <c r="F25" s="213"/>
      <c r="G25" s="12">
        <f t="shared" si="0"/>
        <v>0</v>
      </c>
      <c r="H25" s="13">
        <f t="shared" si="1"/>
        <v>0</v>
      </c>
      <c r="I25" s="16">
        <f t="shared" si="2"/>
        <v>0</v>
      </c>
      <c r="J25" s="211">
        <f t="shared" si="3"/>
        <v>62129</v>
      </c>
      <c r="K25" s="14">
        <f t="shared" si="4"/>
        <v>1.0219956908546977E-6</v>
      </c>
      <c r="L25" s="16">
        <f t="shared" si="5"/>
        <v>2325.0401966944373</v>
      </c>
      <c r="M25" s="224">
        <f t="shared" si="6"/>
        <v>4046754.3023413168</v>
      </c>
      <c r="N25" s="211">
        <v>3361075</v>
      </c>
      <c r="O25" s="12">
        <v>0</v>
      </c>
      <c r="P25" s="255">
        <f t="shared" si="8"/>
        <v>3361075</v>
      </c>
      <c r="Q25" s="230">
        <f t="shared" si="7"/>
        <v>685679.30234131683</v>
      </c>
    </row>
    <row r="26" spans="1:17">
      <c r="A26" s="8" t="s">
        <v>9</v>
      </c>
      <c r="B26" s="9" t="s">
        <v>359</v>
      </c>
      <c r="C26" s="9" t="s">
        <v>360</v>
      </c>
      <c r="D26" s="15">
        <v>15206640</v>
      </c>
      <c r="E26" s="12">
        <v>12692870</v>
      </c>
      <c r="F26" s="213"/>
      <c r="G26" s="12">
        <f t="shared" si="0"/>
        <v>0</v>
      </c>
      <c r="H26" s="13">
        <f t="shared" si="1"/>
        <v>0</v>
      </c>
      <c r="I26" s="16">
        <f t="shared" si="2"/>
        <v>0</v>
      </c>
      <c r="J26" s="211">
        <f t="shared" si="3"/>
        <v>12692870</v>
      </c>
      <c r="K26" s="14">
        <f t="shared" si="4"/>
        <v>2.0879232636254996E-4</v>
      </c>
      <c r="L26" s="16">
        <f t="shared" si="5"/>
        <v>475002.54247480113</v>
      </c>
      <c r="M26" s="224">
        <f t="shared" si="6"/>
        <v>15681642.542474801</v>
      </c>
      <c r="N26" s="211">
        <f>+L26</f>
        <v>475002.54247480113</v>
      </c>
      <c r="O26" s="12">
        <v>0</v>
      </c>
      <c r="P26" s="255">
        <f t="shared" si="8"/>
        <v>475002.54247480113</v>
      </c>
      <c r="Q26" s="230">
        <f t="shared" si="7"/>
        <v>15206640</v>
      </c>
    </row>
    <row r="27" spans="1:17">
      <c r="A27" s="8" t="s">
        <v>9</v>
      </c>
      <c r="B27" s="9" t="s">
        <v>343</v>
      </c>
      <c r="C27" s="9" t="s">
        <v>344</v>
      </c>
      <c r="D27" s="15">
        <v>8392719.3486606851</v>
      </c>
      <c r="E27" s="225">
        <v>13150634</v>
      </c>
      <c r="F27" s="213"/>
      <c r="G27" s="12">
        <f t="shared" si="0"/>
        <v>0</v>
      </c>
      <c r="H27" s="13">
        <f t="shared" si="1"/>
        <v>0</v>
      </c>
      <c r="I27" s="16">
        <f t="shared" si="2"/>
        <v>0</v>
      </c>
      <c r="J27" s="211">
        <f t="shared" si="3"/>
        <v>13150634</v>
      </c>
      <c r="K27" s="14">
        <f t="shared" si="4"/>
        <v>2.1632234994941615E-4</v>
      </c>
      <c r="L27" s="16">
        <f t="shared" si="5"/>
        <v>492133.34613492171</v>
      </c>
      <c r="M27" s="224">
        <f t="shared" si="6"/>
        <v>8884852.6947956067</v>
      </c>
      <c r="N27" s="211">
        <v>0</v>
      </c>
      <c r="O27" s="12">
        <v>0</v>
      </c>
      <c r="P27" s="255">
        <f t="shared" si="8"/>
        <v>0</v>
      </c>
      <c r="Q27" s="230">
        <f t="shared" si="7"/>
        <v>8884852.6947956067</v>
      </c>
    </row>
    <row r="28" spans="1:17">
      <c r="A28" s="8" t="s">
        <v>24</v>
      </c>
      <c r="B28" s="9" t="s">
        <v>25</v>
      </c>
      <c r="C28" s="9" t="s">
        <v>26</v>
      </c>
      <c r="D28" s="15">
        <v>424454838.94348115</v>
      </c>
      <c r="E28" s="12">
        <v>481755141</v>
      </c>
      <c r="F28" s="213"/>
      <c r="G28" s="12">
        <f t="shared" si="0"/>
        <v>0</v>
      </c>
      <c r="H28" s="13">
        <f t="shared" si="1"/>
        <v>0</v>
      </c>
      <c r="I28" s="16">
        <f t="shared" si="2"/>
        <v>0</v>
      </c>
      <c r="J28" s="211">
        <f t="shared" si="3"/>
        <v>481755141</v>
      </c>
      <c r="K28" s="14">
        <f t="shared" si="4"/>
        <v>7.9246676777205063E-3</v>
      </c>
      <c r="L28" s="16">
        <f t="shared" si="5"/>
        <v>18028618.966814153</v>
      </c>
      <c r="M28" s="224">
        <f t="shared" si="6"/>
        <v>442483457.91029531</v>
      </c>
      <c r="N28" s="211">
        <v>0</v>
      </c>
      <c r="O28" s="12">
        <v>7023339</v>
      </c>
      <c r="P28" s="255">
        <f t="shared" si="8"/>
        <v>0</v>
      </c>
      <c r="Q28" s="230">
        <f t="shared" si="7"/>
        <v>442483457.91029531</v>
      </c>
    </row>
    <row r="29" spans="1:17">
      <c r="A29" s="8" t="s">
        <v>24</v>
      </c>
      <c r="B29" s="9" t="s">
        <v>361</v>
      </c>
      <c r="C29" s="9" t="s">
        <v>362</v>
      </c>
      <c r="D29" s="15">
        <v>47909658.449378662</v>
      </c>
      <c r="E29" s="12">
        <v>74746687</v>
      </c>
      <c r="F29" s="247">
        <v>1</v>
      </c>
      <c r="G29" s="12">
        <f t="shared" si="0"/>
        <v>74746687</v>
      </c>
      <c r="H29" s="13">
        <f t="shared" si="1"/>
        <v>3.596511594500933E-3</v>
      </c>
      <c r="I29" s="16">
        <f t="shared" si="2"/>
        <v>4405726.7032636432</v>
      </c>
      <c r="J29" s="211">
        <f t="shared" si="3"/>
        <v>0</v>
      </c>
      <c r="K29" s="14">
        <f t="shared" si="4"/>
        <v>0</v>
      </c>
      <c r="L29" s="16">
        <f t="shared" si="5"/>
        <v>0</v>
      </c>
      <c r="M29" s="224">
        <f t="shared" si="6"/>
        <v>52315385.152642302</v>
      </c>
      <c r="N29" s="211">
        <v>0</v>
      </c>
      <c r="O29" s="12">
        <v>4224228.2755284198</v>
      </c>
      <c r="P29" s="255">
        <f t="shared" si="8"/>
        <v>0</v>
      </c>
      <c r="Q29" s="230">
        <f t="shared" si="7"/>
        <v>52315385.152642302</v>
      </c>
    </row>
    <row r="30" spans="1:17">
      <c r="A30" s="8" t="s">
        <v>24</v>
      </c>
      <c r="B30" s="9" t="s">
        <v>27</v>
      </c>
      <c r="C30" s="9" t="s">
        <v>28</v>
      </c>
      <c r="D30" s="15">
        <v>1011313703.9730442</v>
      </c>
      <c r="E30" s="12">
        <v>1374405879</v>
      </c>
      <c r="F30" s="213"/>
      <c r="G30" s="12">
        <f t="shared" si="0"/>
        <v>0</v>
      </c>
      <c r="H30" s="13">
        <f t="shared" si="1"/>
        <v>0</v>
      </c>
      <c r="I30" s="16">
        <f t="shared" si="2"/>
        <v>0</v>
      </c>
      <c r="J30" s="211">
        <f t="shared" si="3"/>
        <v>1374405879</v>
      </c>
      <c r="K30" s="14">
        <f t="shared" si="4"/>
        <v>2.2608393597568978E-2</v>
      </c>
      <c r="L30" s="16">
        <f t="shared" si="5"/>
        <v>51434095.434469424</v>
      </c>
      <c r="M30" s="224">
        <f t="shared" si="6"/>
        <v>1062747799.4075136</v>
      </c>
      <c r="N30" s="211">
        <v>0</v>
      </c>
      <c r="O30" s="12">
        <v>23326107</v>
      </c>
      <c r="P30" s="255">
        <f t="shared" si="8"/>
        <v>0</v>
      </c>
      <c r="Q30" s="230">
        <f t="shared" si="7"/>
        <v>1062747799.4075136</v>
      </c>
    </row>
    <row r="31" spans="1:17">
      <c r="A31" s="8" t="s">
        <v>24</v>
      </c>
      <c r="B31" s="9" t="s">
        <v>29</v>
      </c>
      <c r="C31" s="9" t="s">
        <v>30</v>
      </c>
      <c r="D31" s="15">
        <v>155129414.31846923</v>
      </c>
      <c r="E31" s="12">
        <v>186497998</v>
      </c>
      <c r="F31" s="213"/>
      <c r="G31" s="12">
        <f t="shared" si="0"/>
        <v>0</v>
      </c>
      <c r="H31" s="13">
        <f t="shared" si="1"/>
        <v>0</v>
      </c>
      <c r="I31" s="16">
        <f t="shared" si="2"/>
        <v>0</v>
      </c>
      <c r="J31" s="211">
        <f t="shared" si="3"/>
        <v>186497998</v>
      </c>
      <c r="K31" s="14">
        <f t="shared" si="4"/>
        <v>3.067812942571553E-3</v>
      </c>
      <c r="L31" s="16">
        <f t="shared" si="5"/>
        <v>6979274.4443502827</v>
      </c>
      <c r="M31" s="224">
        <f t="shared" si="6"/>
        <v>162108688.7628195</v>
      </c>
      <c r="N31" s="211">
        <v>0</v>
      </c>
      <c r="O31" s="12">
        <v>2192847</v>
      </c>
      <c r="P31" s="255">
        <f t="shared" si="8"/>
        <v>0</v>
      </c>
      <c r="Q31" s="230">
        <f t="shared" si="7"/>
        <v>162108688.7628195</v>
      </c>
    </row>
    <row r="32" spans="1:17">
      <c r="A32" s="8" t="s">
        <v>24</v>
      </c>
      <c r="B32" s="9" t="s">
        <v>363</v>
      </c>
      <c r="C32" s="9" t="s">
        <v>364</v>
      </c>
      <c r="D32" s="15">
        <v>419995.01325617719</v>
      </c>
      <c r="E32" s="12">
        <v>565604</v>
      </c>
      <c r="F32" s="213"/>
      <c r="G32" s="12">
        <f t="shared" si="0"/>
        <v>0</v>
      </c>
      <c r="H32" s="13">
        <f t="shared" si="1"/>
        <v>0</v>
      </c>
      <c r="I32" s="16">
        <f t="shared" si="2"/>
        <v>0</v>
      </c>
      <c r="J32" s="211">
        <f t="shared" si="3"/>
        <v>565604</v>
      </c>
      <c r="K32" s="14">
        <f t="shared" si="4"/>
        <v>9.3039458341544268E-6</v>
      </c>
      <c r="L32" s="16">
        <f t="shared" si="5"/>
        <v>21166.47677270132</v>
      </c>
      <c r="M32" s="224">
        <f t="shared" si="6"/>
        <v>441161.4900288785</v>
      </c>
      <c r="N32" s="211">
        <v>0</v>
      </c>
      <c r="O32" s="12">
        <v>0</v>
      </c>
      <c r="P32" s="255">
        <f t="shared" si="8"/>
        <v>0</v>
      </c>
      <c r="Q32" s="230">
        <f t="shared" si="7"/>
        <v>441161.4900288785</v>
      </c>
    </row>
    <row r="33" spans="1:17">
      <c r="A33" s="8" t="s">
        <v>24</v>
      </c>
      <c r="B33" s="9" t="s">
        <v>31</v>
      </c>
      <c r="C33" s="9" t="s">
        <v>32</v>
      </c>
      <c r="D33" s="15">
        <v>189854377.30162716</v>
      </c>
      <c r="E33" s="12">
        <v>188741244</v>
      </c>
      <c r="F33" s="213"/>
      <c r="G33" s="12">
        <f t="shared" si="0"/>
        <v>0</v>
      </c>
      <c r="H33" s="13">
        <f t="shared" si="1"/>
        <v>0</v>
      </c>
      <c r="I33" s="16">
        <f t="shared" si="2"/>
        <v>0</v>
      </c>
      <c r="J33" s="211">
        <f t="shared" si="3"/>
        <v>188741244</v>
      </c>
      <c r="K33" s="14">
        <f t="shared" si="4"/>
        <v>3.1047133875413261E-3</v>
      </c>
      <c r="L33" s="16">
        <f t="shared" si="5"/>
        <v>7063222.9566565165</v>
      </c>
      <c r="M33" s="224">
        <f t="shared" si="6"/>
        <v>196917600.25828367</v>
      </c>
      <c r="N33" s="211">
        <v>6033205</v>
      </c>
      <c r="O33" s="12">
        <v>0</v>
      </c>
      <c r="P33" s="255">
        <f t="shared" si="8"/>
        <v>6033205</v>
      </c>
      <c r="Q33" s="230">
        <f t="shared" si="7"/>
        <v>190884395.25828367</v>
      </c>
    </row>
    <row r="34" spans="1:17">
      <c r="A34" s="8" t="s">
        <v>24</v>
      </c>
      <c r="B34" s="9" t="s">
        <v>365</v>
      </c>
      <c r="C34" s="9" t="s">
        <v>366</v>
      </c>
      <c r="D34" s="15">
        <v>55225.579028510765</v>
      </c>
      <c r="E34" s="12">
        <v>74119</v>
      </c>
      <c r="F34" s="213"/>
      <c r="G34" s="12">
        <f t="shared" si="0"/>
        <v>0</v>
      </c>
      <c r="H34" s="13">
        <f t="shared" si="1"/>
        <v>0</v>
      </c>
      <c r="I34" s="16">
        <f t="shared" si="2"/>
        <v>0</v>
      </c>
      <c r="J34" s="211">
        <f t="shared" si="3"/>
        <v>74119</v>
      </c>
      <c r="K34" s="14">
        <f t="shared" si="4"/>
        <v>1.2192261039202198E-6</v>
      </c>
      <c r="L34" s="16">
        <f t="shared" si="5"/>
        <v>2773.7393864185001</v>
      </c>
      <c r="M34" s="224">
        <f t="shared" si="6"/>
        <v>57999.318414929265</v>
      </c>
      <c r="N34" s="211">
        <v>0</v>
      </c>
      <c r="O34" s="12">
        <v>0</v>
      </c>
      <c r="P34" s="255">
        <f t="shared" si="8"/>
        <v>0</v>
      </c>
      <c r="Q34" s="230">
        <f t="shared" si="7"/>
        <v>57999.318414929265</v>
      </c>
    </row>
    <row r="35" spans="1:17">
      <c r="A35" s="8" t="s">
        <v>24</v>
      </c>
      <c r="B35" s="9" t="s">
        <v>369</v>
      </c>
      <c r="C35" s="9" t="s">
        <v>370</v>
      </c>
      <c r="D35" s="15">
        <v>31120011.182654303</v>
      </c>
      <c r="E35" s="12">
        <v>38532434</v>
      </c>
      <c r="F35" s="247">
        <v>1</v>
      </c>
      <c r="G35" s="12">
        <f t="shared" si="0"/>
        <v>38532434</v>
      </c>
      <c r="H35" s="13">
        <f t="shared" si="1"/>
        <v>1.8540265957920244E-3</v>
      </c>
      <c r="I35" s="16">
        <f t="shared" si="2"/>
        <v>2271182.5798452301</v>
      </c>
      <c r="J35" s="211">
        <f t="shared" si="3"/>
        <v>0</v>
      </c>
      <c r="K35" s="14">
        <f t="shared" si="4"/>
        <v>0</v>
      </c>
      <c r="L35" s="16">
        <f t="shared" si="5"/>
        <v>0</v>
      </c>
      <c r="M35" s="224">
        <f t="shared" si="6"/>
        <v>33391193.762499534</v>
      </c>
      <c r="N35" s="211">
        <v>0</v>
      </c>
      <c r="O35" s="12">
        <v>2402948.266517234</v>
      </c>
      <c r="P35" s="255">
        <f t="shared" si="8"/>
        <v>0</v>
      </c>
      <c r="Q35" s="230">
        <f t="shared" si="7"/>
        <v>33391193.762499534</v>
      </c>
    </row>
    <row r="36" spans="1:17">
      <c r="A36" s="8" t="s">
        <v>24</v>
      </c>
      <c r="B36" s="9" t="s">
        <v>371</v>
      </c>
      <c r="C36" s="9" t="s">
        <v>372</v>
      </c>
      <c r="D36" s="15">
        <v>4819733.3625330012</v>
      </c>
      <c r="E36" s="12">
        <v>6252876</v>
      </c>
      <c r="F36" s="213"/>
      <c r="G36" s="12">
        <f t="shared" si="0"/>
        <v>0</v>
      </c>
      <c r="H36" s="13">
        <f t="shared" si="1"/>
        <v>0</v>
      </c>
      <c r="I36" s="16">
        <f t="shared" si="2"/>
        <v>0</v>
      </c>
      <c r="J36" s="211">
        <f t="shared" si="3"/>
        <v>6252876</v>
      </c>
      <c r="K36" s="14">
        <f t="shared" si="4"/>
        <v>1.028571573250617E-4</v>
      </c>
      <c r="L36" s="16">
        <f t="shared" si="5"/>
        <v>234000.03291451538</v>
      </c>
      <c r="M36" s="224">
        <f t="shared" si="6"/>
        <v>5053733.3954475168</v>
      </c>
      <c r="N36" s="211">
        <v>0</v>
      </c>
      <c r="O36" s="12">
        <v>0</v>
      </c>
      <c r="P36" s="255">
        <f t="shared" si="8"/>
        <v>0</v>
      </c>
      <c r="Q36" s="230">
        <f t="shared" si="7"/>
        <v>5053733.3954475168</v>
      </c>
    </row>
    <row r="37" spans="1:17">
      <c r="A37" s="8" t="s">
        <v>24</v>
      </c>
      <c r="B37" s="9" t="s">
        <v>373</v>
      </c>
      <c r="C37" s="9" t="s">
        <v>374</v>
      </c>
      <c r="D37" s="15">
        <v>46191928.548178405</v>
      </c>
      <c r="E37" s="12">
        <v>49453729</v>
      </c>
      <c r="F37" s="247">
        <v>1</v>
      </c>
      <c r="G37" s="12">
        <f t="shared" si="0"/>
        <v>49453729</v>
      </c>
      <c r="H37" s="13">
        <f t="shared" si="1"/>
        <v>2.37951562642244E-3</v>
      </c>
      <c r="I37" s="16">
        <f t="shared" si="2"/>
        <v>2914906.6423674892</v>
      </c>
      <c r="J37" s="211">
        <f t="shared" si="3"/>
        <v>0</v>
      </c>
      <c r="K37" s="14">
        <f t="shared" si="4"/>
        <v>0</v>
      </c>
      <c r="L37" s="16">
        <f t="shared" si="5"/>
        <v>0</v>
      </c>
      <c r="M37" s="224">
        <f t="shared" si="6"/>
        <v>49106835.190545894</v>
      </c>
      <c r="N37" s="211">
        <v>0</v>
      </c>
      <c r="O37" s="12">
        <v>645377</v>
      </c>
      <c r="P37" s="255">
        <f t="shared" si="8"/>
        <v>0</v>
      </c>
      <c r="Q37" s="230">
        <f t="shared" si="7"/>
        <v>49106835.190545894</v>
      </c>
    </row>
    <row r="38" spans="1:17">
      <c r="A38" s="8" t="s">
        <v>24</v>
      </c>
      <c r="B38" s="9" t="s">
        <v>375</v>
      </c>
      <c r="C38" s="9" t="s">
        <v>376</v>
      </c>
      <c r="D38" s="15">
        <v>66142353.269337513</v>
      </c>
      <c r="E38" s="12">
        <v>76145150</v>
      </c>
      <c r="F38" s="213">
        <v>1</v>
      </c>
      <c r="G38" s="12">
        <f t="shared" si="0"/>
        <v>76145150</v>
      </c>
      <c r="H38" s="13">
        <f t="shared" si="1"/>
        <v>3.6638000402614865E-3</v>
      </c>
      <c r="I38" s="16">
        <f t="shared" si="2"/>
        <v>4488155.0493203206</v>
      </c>
      <c r="J38" s="211">
        <f t="shared" si="3"/>
        <v>0</v>
      </c>
      <c r="K38" s="14">
        <f t="shared" si="4"/>
        <v>0</v>
      </c>
      <c r="L38" s="16">
        <f t="shared" si="5"/>
        <v>0</v>
      </c>
      <c r="M38" s="224">
        <f t="shared" si="6"/>
        <v>70630508.31865783</v>
      </c>
      <c r="N38" s="211">
        <v>0</v>
      </c>
      <c r="O38" s="12">
        <v>4210653.317965121</v>
      </c>
      <c r="P38" s="255">
        <f t="shared" si="8"/>
        <v>0</v>
      </c>
      <c r="Q38" s="230">
        <f t="shared" si="7"/>
        <v>70630508.31865783</v>
      </c>
    </row>
    <row r="39" spans="1:17">
      <c r="A39" s="8" t="s">
        <v>24</v>
      </c>
      <c r="B39" s="9" t="s">
        <v>377</v>
      </c>
      <c r="C39" s="9" t="s">
        <v>378</v>
      </c>
      <c r="D39" s="15">
        <v>7720982.13809912</v>
      </c>
      <c r="E39" s="12">
        <v>8275566</v>
      </c>
      <c r="F39" s="213"/>
      <c r="G39" s="12">
        <f t="shared" si="0"/>
        <v>0</v>
      </c>
      <c r="H39" s="13">
        <f t="shared" si="1"/>
        <v>0</v>
      </c>
      <c r="I39" s="16">
        <f t="shared" si="2"/>
        <v>0</v>
      </c>
      <c r="J39" s="211">
        <f t="shared" si="3"/>
        <v>8275566</v>
      </c>
      <c r="K39" s="14">
        <f t="shared" si="4"/>
        <v>1.3612954966897337E-4</v>
      </c>
      <c r="L39" s="16">
        <f t="shared" si="5"/>
        <v>309694.72549691441</v>
      </c>
      <c r="M39" s="224">
        <f t="shared" si="6"/>
        <v>8030676.8635960342</v>
      </c>
      <c r="N39" s="211">
        <v>26178</v>
      </c>
      <c r="O39" s="12">
        <v>113289</v>
      </c>
      <c r="P39" s="255">
        <f t="shared" si="8"/>
        <v>0</v>
      </c>
      <c r="Q39" s="230">
        <f t="shared" si="7"/>
        <v>8030676.8635960342</v>
      </c>
    </row>
    <row r="40" spans="1:17">
      <c r="A40" s="8" t="s">
        <v>24</v>
      </c>
      <c r="B40" s="9" t="s">
        <v>379</v>
      </c>
      <c r="C40" s="9" t="s">
        <v>380</v>
      </c>
      <c r="D40" s="15">
        <v>7042902.7638529781</v>
      </c>
      <c r="E40" s="12">
        <v>7000011</v>
      </c>
      <c r="F40" s="213"/>
      <c r="G40" s="12">
        <f t="shared" si="0"/>
        <v>0</v>
      </c>
      <c r="H40" s="13">
        <f t="shared" si="1"/>
        <v>0</v>
      </c>
      <c r="I40" s="16">
        <f t="shared" si="2"/>
        <v>0</v>
      </c>
      <c r="J40" s="211">
        <f t="shared" si="3"/>
        <v>7000011</v>
      </c>
      <c r="K40" s="14">
        <f t="shared" si="4"/>
        <v>1.1514721109200989E-4</v>
      </c>
      <c r="L40" s="16">
        <f t="shared" si="5"/>
        <v>261959.9052343225</v>
      </c>
      <c r="M40" s="224">
        <f t="shared" si="6"/>
        <v>7304862.669087301</v>
      </c>
      <c r="N40" s="211">
        <v>77106</v>
      </c>
      <c r="O40" s="12">
        <v>0</v>
      </c>
      <c r="P40" s="255">
        <f t="shared" si="8"/>
        <v>77106</v>
      </c>
      <c r="Q40" s="230">
        <f t="shared" si="7"/>
        <v>7227756.669087301</v>
      </c>
    </row>
    <row r="41" spans="1:17">
      <c r="A41" s="8" t="s">
        <v>24</v>
      </c>
      <c r="B41" s="9" t="s">
        <v>381</v>
      </c>
      <c r="C41" s="9" t="s">
        <v>382</v>
      </c>
      <c r="D41" s="15">
        <v>8256555.488062067</v>
      </c>
      <c r="E41" s="12">
        <v>19395928</v>
      </c>
      <c r="F41" s="213"/>
      <c r="G41" s="12">
        <f t="shared" si="0"/>
        <v>0</v>
      </c>
      <c r="H41" s="13">
        <f t="shared" si="1"/>
        <v>0</v>
      </c>
      <c r="I41" s="16">
        <f t="shared" si="2"/>
        <v>0</v>
      </c>
      <c r="J41" s="211">
        <f t="shared" si="3"/>
        <v>19395928</v>
      </c>
      <c r="K41" s="14">
        <f t="shared" si="4"/>
        <v>3.1905478659125327E-4</v>
      </c>
      <c r="L41" s="16">
        <f t="shared" si="5"/>
        <v>725849.63949510118</v>
      </c>
      <c r="M41" s="224">
        <f t="shared" si="6"/>
        <v>8982405.1275571678</v>
      </c>
      <c r="N41" s="211">
        <v>0</v>
      </c>
      <c r="O41" s="12">
        <v>422919</v>
      </c>
      <c r="P41" s="255">
        <f t="shared" si="8"/>
        <v>0</v>
      </c>
      <c r="Q41" s="230">
        <f t="shared" si="7"/>
        <v>8982405.1275571678</v>
      </c>
    </row>
    <row r="42" spans="1:17">
      <c r="A42" s="8" t="s">
        <v>24</v>
      </c>
      <c r="B42" s="9" t="s">
        <v>383</v>
      </c>
      <c r="C42" s="9" t="s">
        <v>384</v>
      </c>
      <c r="D42" s="15">
        <v>1499127.8328879278</v>
      </c>
      <c r="E42" s="12">
        <v>2162157</v>
      </c>
      <c r="F42" s="213"/>
      <c r="G42" s="12">
        <f t="shared" si="0"/>
        <v>0</v>
      </c>
      <c r="H42" s="13">
        <f t="shared" si="1"/>
        <v>0</v>
      </c>
      <c r="I42" s="16">
        <f t="shared" si="2"/>
        <v>0</v>
      </c>
      <c r="J42" s="211">
        <f t="shared" si="3"/>
        <v>2162157</v>
      </c>
      <c r="K42" s="14">
        <f t="shared" si="4"/>
        <v>3.5566565322978328E-5</v>
      </c>
      <c r="L42" s="16">
        <f t="shared" si="5"/>
        <v>80913.936109775692</v>
      </c>
      <c r="M42" s="224">
        <f t="shared" si="6"/>
        <v>1580041.7689977034</v>
      </c>
      <c r="N42" s="211">
        <v>0</v>
      </c>
      <c r="O42" s="12">
        <v>0</v>
      </c>
      <c r="P42" s="255">
        <f t="shared" si="8"/>
        <v>0</v>
      </c>
      <c r="Q42" s="230">
        <f t="shared" si="7"/>
        <v>1580041.7689977034</v>
      </c>
    </row>
    <row r="43" spans="1:17">
      <c r="A43" s="8" t="s">
        <v>24</v>
      </c>
      <c r="B43" s="3" t="s">
        <v>33</v>
      </c>
      <c r="C43" s="9" t="s">
        <v>310</v>
      </c>
      <c r="D43" s="15">
        <v>373856671.08654052</v>
      </c>
      <c r="E43" s="12">
        <v>475699922</v>
      </c>
      <c r="F43" s="213"/>
      <c r="G43" s="12">
        <f t="shared" si="0"/>
        <v>0</v>
      </c>
      <c r="H43" s="13">
        <f t="shared" si="1"/>
        <v>0</v>
      </c>
      <c r="I43" s="16">
        <f t="shared" si="2"/>
        <v>0</v>
      </c>
      <c r="J43" s="211">
        <f t="shared" si="3"/>
        <v>475699922</v>
      </c>
      <c r="K43" s="14">
        <f t="shared" si="4"/>
        <v>7.8250618941865437E-3</v>
      </c>
      <c r="L43" s="16">
        <f t="shared" si="5"/>
        <v>17802015.809274387</v>
      </c>
      <c r="M43" s="224">
        <f t="shared" si="6"/>
        <v>391658686.8958149</v>
      </c>
      <c r="N43" s="211">
        <v>0</v>
      </c>
      <c r="O43" s="12">
        <v>7361027</v>
      </c>
      <c r="P43" s="255">
        <f t="shared" si="8"/>
        <v>0</v>
      </c>
      <c r="Q43" s="230">
        <f t="shared" si="7"/>
        <v>391658686.8958149</v>
      </c>
    </row>
    <row r="44" spans="1:17">
      <c r="A44" s="8" t="s">
        <v>24</v>
      </c>
      <c r="B44" s="3" t="s">
        <v>385</v>
      </c>
      <c r="C44" s="9" t="s">
        <v>386</v>
      </c>
      <c r="D44" s="15">
        <v>47790200.871731013</v>
      </c>
      <c r="E44" s="225">
        <v>7291953</v>
      </c>
      <c r="F44" s="247">
        <v>1</v>
      </c>
      <c r="G44" s="12">
        <f t="shared" si="0"/>
        <v>7291953</v>
      </c>
      <c r="H44" s="13">
        <f t="shared" si="1"/>
        <v>3.5085961082202699E-4</v>
      </c>
      <c r="I44" s="16">
        <f t="shared" si="2"/>
        <v>429803.02325698308</v>
      </c>
      <c r="J44" s="211">
        <f t="shared" si="3"/>
        <v>0</v>
      </c>
      <c r="K44" s="14">
        <f t="shared" si="4"/>
        <v>0</v>
      </c>
      <c r="L44" s="16">
        <f t="shared" si="5"/>
        <v>0</v>
      </c>
      <c r="M44" s="224">
        <f t="shared" si="6"/>
        <v>48220003.894987993</v>
      </c>
      <c r="N44" s="211">
        <v>0</v>
      </c>
      <c r="O44" s="12">
        <v>0</v>
      </c>
      <c r="P44" s="255">
        <f t="shared" si="8"/>
        <v>0</v>
      </c>
      <c r="Q44" s="230">
        <f t="shared" si="7"/>
        <v>48220003.894987993</v>
      </c>
    </row>
    <row r="45" spans="1:17">
      <c r="A45" s="8" t="s">
        <v>24</v>
      </c>
      <c r="B45" s="9" t="s">
        <v>367</v>
      </c>
      <c r="C45" s="9" t="s">
        <v>368</v>
      </c>
      <c r="D45" s="15">
        <v>6324471.6922851568</v>
      </c>
      <c r="E45" s="225">
        <v>8845641</v>
      </c>
      <c r="F45" s="213"/>
      <c r="G45" s="12">
        <f t="shared" si="0"/>
        <v>0</v>
      </c>
      <c r="H45" s="13">
        <f t="shared" si="1"/>
        <v>0</v>
      </c>
      <c r="I45" s="16">
        <f t="shared" si="2"/>
        <v>0</v>
      </c>
      <c r="J45" s="211">
        <f t="shared" si="3"/>
        <v>8845641</v>
      </c>
      <c r="K45" s="14">
        <f t="shared" si="4"/>
        <v>1.4550704155624007E-4</v>
      </c>
      <c r="L45" s="16">
        <f t="shared" si="5"/>
        <v>331028.51954044617</v>
      </c>
      <c r="M45" s="224">
        <f t="shared" si="6"/>
        <v>6655500.2118256027</v>
      </c>
      <c r="N45" s="211">
        <v>0</v>
      </c>
      <c r="O45" s="12">
        <v>149683</v>
      </c>
      <c r="P45" s="255">
        <f t="shared" si="8"/>
        <v>0</v>
      </c>
      <c r="Q45" s="230">
        <f t="shared" si="7"/>
        <v>6655500.2118256027</v>
      </c>
    </row>
    <row r="46" spans="1:17">
      <c r="A46" s="8" t="s">
        <v>24</v>
      </c>
      <c r="B46" s="9" t="s">
        <v>1098</v>
      </c>
      <c r="C46" s="9" t="s">
        <v>1100</v>
      </c>
      <c r="D46" s="15">
        <v>37471956</v>
      </c>
      <c r="E46" s="225">
        <v>8845641</v>
      </c>
      <c r="F46" s="213">
        <v>1</v>
      </c>
      <c r="G46" s="12">
        <f>+E46*F46</f>
        <v>8845641</v>
      </c>
      <c r="H46" s="13">
        <f t="shared" si="1"/>
        <v>4.2561686268841357E-4</v>
      </c>
      <c r="I46" s="16">
        <f t="shared" si="2"/>
        <v>521380.65679330664</v>
      </c>
      <c r="J46" s="211">
        <f>+E46-G46</f>
        <v>0</v>
      </c>
      <c r="K46" s="14">
        <f t="shared" si="4"/>
        <v>0</v>
      </c>
      <c r="L46" s="16">
        <f t="shared" si="5"/>
        <v>0</v>
      </c>
      <c r="M46" s="224">
        <f>+D46+I46+L46</f>
        <v>37993336.656793304</v>
      </c>
      <c r="N46" s="211">
        <v>0</v>
      </c>
      <c r="O46" s="12">
        <v>149683</v>
      </c>
      <c r="P46" s="255">
        <f>+MAX(N46-O46,0)</f>
        <v>0</v>
      </c>
      <c r="Q46" s="230">
        <f>+M46-P46</f>
        <v>37993336.656793304</v>
      </c>
    </row>
    <row r="47" spans="1:17">
      <c r="A47" s="8" t="s">
        <v>24</v>
      </c>
      <c r="B47" s="9" t="s">
        <v>1099</v>
      </c>
      <c r="C47" s="9" t="s">
        <v>1101</v>
      </c>
      <c r="D47" s="15">
        <v>45167197</v>
      </c>
      <c r="E47" s="225">
        <v>8845641</v>
      </c>
      <c r="F47" s="213">
        <v>1</v>
      </c>
      <c r="G47" s="12">
        <f>+E47*F47</f>
        <v>8845641</v>
      </c>
      <c r="H47" s="13">
        <f t="shared" si="1"/>
        <v>4.2561686268841357E-4</v>
      </c>
      <c r="I47" s="16">
        <f t="shared" si="2"/>
        <v>521380.65679330664</v>
      </c>
      <c r="J47" s="211">
        <f>+E47-G47</f>
        <v>0</v>
      </c>
      <c r="K47" s="14">
        <f t="shared" si="4"/>
        <v>0</v>
      </c>
      <c r="L47" s="16">
        <f t="shared" si="5"/>
        <v>0</v>
      </c>
      <c r="M47" s="224">
        <f>+D47+I47+L47</f>
        <v>45688577.656793304</v>
      </c>
      <c r="N47" s="211">
        <v>0</v>
      </c>
      <c r="O47" s="12">
        <v>149683</v>
      </c>
      <c r="P47" s="255">
        <f>+MAX(N47-O47,0)</f>
        <v>0</v>
      </c>
      <c r="Q47" s="230">
        <f>+M47-P47</f>
        <v>45688577.656793304</v>
      </c>
    </row>
    <row r="48" spans="1:17">
      <c r="A48" s="8" t="s">
        <v>35</v>
      </c>
      <c r="B48" s="9" t="s">
        <v>387</v>
      </c>
      <c r="C48" s="9" t="s">
        <v>388</v>
      </c>
      <c r="D48" s="15">
        <v>48693940.315647788</v>
      </c>
      <c r="E48" s="12">
        <v>69416838</v>
      </c>
      <c r="F48" s="213">
        <v>1</v>
      </c>
      <c r="G48" s="12">
        <f t="shared" si="0"/>
        <v>69416838</v>
      </c>
      <c r="H48" s="13">
        <f t="shared" si="1"/>
        <v>3.3400605798166406E-3</v>
      </c>
      <c r="I48" s="16">
        <f t="shared" si="2"/>
        <v>4091574.2102753846</v>
      </c>
      <c r="J48" s="211">
        <f t="shared" si="3"/>
        <v>0</v>
      </c>
      <c r="K48" s="14">
        <f t="shared" si="4"/>
        <v>0</v>
      </c>
      <c r="L48" s="16">
        <f t="shared" si="5"/>
        <v>0</v>
      </c>
      <c r="M48" s="224">
        <f t="shared" si="6"/>
        <v>52785514.52592317</v>
      </c>
      <c r="N48" s="211">
        <v>0</v>
      </c>
      <c r="O48" s="12">
        <v>4276908.0198235456</v>
      </c>
      <c r="P48" s="255">
        <f t="shared" si="8"/>
        <v>0</v>
      </c>
      <c r="Q48" s="230">
        <f t="shared" si="7"/>
        <v>52785514.52592317</v>
      </c>
    </row>
    <row r="49" spans="1:17">
      <c r="A49" s="8" t="s">
        <v>35</v>
      </c>
      <c r="B49" s="9" t="s">
        <v>389</v>
      </c>
      <c r="C49" s="9" t="s">
        <v>390</v>
      </c>
      <c r="D49" s="15">
        <v>14648143.573832629</v>
      </c>
      <c r="E49" s="12">
        <v>15167668</v>
      </c>
      <c r="F49" s="213"/>
      <c r="G49" s="12">
        <f t="shared" si="0"/>
        <v>0</v>
      </c>
      <c r="H49" s="13">
        <f t="shared" si="1"/>
        <v>0</v>
      </c>
      <c r="I49" s="16">
        <f t="shared" si="2"/>
        <v>0</v>
      </c>
      <c r="J49" s="211">
        <f t="shared" si="3"/>
        <v>15167668</v>
      </c>
      <c r="K49" s="14">
        <f t="shared" si="4"/>
        <v>2.4950170349296929E-4</v>
      </c>
      <c r="L49" s="16">
        <f t="shared" si="5"/>
        <v>567616.37544650515</v>
      </c>
      <c r="M49" s="224">
        <f t="shared" si="6"/>
        <v>15215759.949279135</v>
      </c>
      <c r="N49" s="211">
        <v>0</v>
      </c>
      <c r="O49" s="12">
        <v>140324</v>
      </c>
      <c r="P49" s="255">
        <f t="shared" si="8"/>
        <v>0</v>
      </c>
      <c r="Q49" s="230">
        <f t="shared" si="7"/>
        <v>15215759.949279135</v>
      </c>
    </row>
    <row r="50" spans="1:17">
      <c r="A50" s="8" t="s">
        <v>35</v>
      </c>
      <c r="B50" s="9" t="s">
        <v>391</v>
      </c>
      <c r="C50" s="9" t="s">
        <v>392</v>
      </c>
      <c r="D50" s="15">
        <v>5234322.1670530681</v>
      </c>
      <c r="E50" s="12">
        <v>5638502</v>
      </c>
      <c r="F50" s="213"/>
      <c r="G50" s="12">
        <f t="shared" si="0"/>
        <v>0</v>
      </c>
      <c r="H50" s="13">
        <f t="shared" si="1"/>
        <v>0</v>
      </c>
      <c r="I50" s="16">
        <f t="shared" si="2"/>
        <v>0</v>
      </c>
      <c r="J50" s="211">
        <f t="shared" si="3"/>
        <v>5638502</v>
      </c>
      <c r="K50" s="14">
        <f t="shared" si="4"/>
        <v>9.2750965682299646E-5</v>
      </c>
      <c r="L50" s="16">
        <f t="shared" si="5"/>
        <v>211008.44692723171</v>
      </c>
      <c r="M50" s="224">
        <f t="shared" si="6"/>
        <v>5445330.6139802998</v>
      </c>
      <c r="N50" s="211">
        <v>0</v>
      </c>
      <c r="O50" s="12">
        <v>0</v>
      </c>
      <c r="P50" s="255">
        <f t="shared" si="8"/>
        <v>0</v>
      </c>
      <c r="Q50" s="230">
        <f t="shared" si="7"/>
        <v>5445330.6139802998</v>
      </c>
    </row>
    <row r="51" spans="1:17">
      <c r="A51" s="8" t="s">
        <v>35</v>
      </c>
      <c r="B51" s="9" t="s">
        <v>393</v>
      </c>
      <c r="C51" s="9" t="s">
        <v>394</v>
      </c>
      <c r="D51" s="15">
        <v>133632569.81469008</v>
      </c>
      <c r="E51" s="12">
        <v>167304454</v>
      </c>
      <c r="F51" s="213">
        <v>1</v>
      </c>
      <c r="G51" s="12">
        <f t="shared" si="0"/>
        <v>167304454</v>
      </c>
      <c r="H51" s="13">
        <f t="shared" si="1"/>
        <v>8.0500211149511954E-3</v>
      </c>
      <c r="I51" s="16">
        <f t="shared" si="2"/>
        <v>9861275.8658152148</v>
      </c>
      <c r="J51" s="211">
        <f t="shared" si="3"/>
        <v>0</v>
      </c>
      <c r="K51" s="14">
        <f t="shared" si="4"/>
        <v>0</v>
      </c>
      <c r="L51" s="16">
        <f t="shared" si="5"/>
        <v>0</v>
      </c>
      <c r="M51" s="224">
        <f t="shared" si="6"/>
        <v>143493845.68050531</v>
      </c>
      <c r="N51" s="211">
        <v>0</v>
      </c>
      <c r="O51" s="12">
        <v>10534528.700876664</v>
      </c>
      <c r="P51" s="255">
        <f t="shared" si="8"/>
        <v>0</v>
      </c>
      <c r="Q51" s="230">
        <f t="shared" si="7"/>
        <v>143493845.68050531</v>
      </c>
    </row>
    <row r="52" spans="1:17">
      <c r="A52" s="8" t="s">
        <v>35</v>
      </c>
      <c r="B52" s="9" t="s">
        <v>395</v>
      </c>
      <c r="C52" s="9" t="s">
        <v>396</v>
      </c>
      <c r="D52" s="15">
        <v>2005500.4642138439</v>
      </c>
      <c r="E52" s="12">
        <v>2655288</v>
      </c>
      <c r="F52" s="213"/>
      <c r="G52" s="12">
        <f t="shared" si="0"/>
        <v>0</v>
      </c>
      <c r="H52" s="13">
        <f t="shared" si="1"/>
        <v>0</v>
      </c>
      <c r="I52" s="16">
        <f t="shared" si="2"/>
        <v>0</v>
      </c>
      <c r="J52" s="211">
        <f t="shared" si="3"/>
        <v>2655288</v>
      </c>
      <c r="K52" s="14">
        <f t="shared" si="4"/>
        <v>4.3678361054872738E-5</v>
      </c>
      <c r="L52" s="16">
        <f t="shared" si="5"/>
        <v>99368.271399835474</v>
      </c>
      <c r="M52" s="224">
        <f t="shared" si="6"/>
        <v>2104868.7356136795</v>
      </c>
      <c r="N52" s="211">
        <v>0</v>
      </c>
      <c r="O52" s="12">
        <v>0</v>
      </c>
      <c r="P52" s="255">
        <f t="shared" si="8"/>
        <v>0</v>
      </c>
      <c r="Q52" s="230">
        <f t="shared" si="7"/>
        <v>2104868.7356136795</v>
      </c>
    </row>
    <row r="53" spans="1:17">
      <c r="A53" s="8" t="s">
        <v>35</v>
      </c>
      <c r="B53" s="9" t="s">
        <v>397</v>
      </c>
      <c r="C53" s="9" t="s">
        <v>398</v>
      </c>
      <c r="D53" s="15">
        <v>59011885.806843236</v>
      </c>
      <c r="E53" s="12">
        <v>86486137</v>
      </c>
      <c r="F53" s="213">
        <v>1</v>
      </c>
      <c r="G53" s="12">
        <f t="shared" si="0"/>
        <v>86486137</v>
      </c>
      <c r="H53" s="13">
        <f t="shared" si="1"/>
        <v>4.1613669711420944E-3</v>
      </c>
      <c r="I53" s="16">
        <f t="shared" si="2"/>
        <v>5097674.5396490656</v>
      </c>
      <c r="J53" s="211">
        <f t="shared" si="3"/>
        <v>0</v>
      </c>
      <c r="K53" s="14">
        <f t="shared" si="4"/>
        <v>0</v>
      </c>
      <c r="L53" s="16">
        <f t="shared" si="5"/>
        <v>0</v>
      </c>
      <c r="M53" s="224">
        <f t="shared" si="6"/>
        <v>64109560.346492305</v>
      </c>
      <c r="N53" s="211">
        <v>0</v>
      </c>
      <c r="O53" s="12">
        <v>4965100.7505343454</v>
      </c>
      <c r="P53" s="255">
        <f t="shared" si="8"/>
        <v>0</v>
      </c>
      <c r="Q53" s="230">
        <f t="shared" si="7"/>
        <v>64109560.346492305</v>
      </c>
    </row>
    <row r="54" spans="1:17">
      <c r="A54" s="8" t="s">
        <v>35</v>
      </c>
      <c r="B54" s="9" t="s">
        <v>401</v>
      </c>
      <c r="C54" s="9" t="s">
        <v>402</v>
      </c>
      <c r="D54" s="15">
        <v>1053782.0081168872</v>
      </c>
      <c r="E54" s="12">
        <v>1381990</v>
      </c>
      <c r="F54" s="213"/>
      <c r="G54" s="12">
        <f t="shared" si="0"/>
        <v>0</v>
      </c>
      <c r="H54" s="13">
        <f t="shared" si="1"/>
        <v>0</v>
      </c>
      <c r="I54" s="16">
        <f t="shared" si="2"/>
        <v>0</v>
      </c>
      <c r="J54" s="211">
        <f t="shared" si="3"/>
        <v>1381990</v>
      </c>
      <c r="K54" s="14">
        <f t="shared" si="4"/>
        <v>2.2733149170343698E-5</v>
      </c>
      <c r="L54" s="16">
        <f t="shared" si="5"/>
        <v>51717.914362531912</v>
      </c>
      <c r="M54" s="224">
        <f t="shared" si="6"/>
        <v>1105499.922479419</v>
      </c>
      <c r="N54" s="211">
        <v>0</v>
      </c>
      <c r="O54" s="12">
        <v>0</v>
      </c>
      <c r="P54" s="255">
        <f t="shared" si="8"/>
        <v>0</v>
      </c>
      <c r="Q54" s="230">
        <f t="shared" si="7"/>
        <v>1105499.922479419</v>
      </c>
    </row>
    <row r="55" spans="1:17">
      <c r="A55" s="8" t="s">
        <v>35</v>
      </c>
      <c r="B55" s="9" t="s">
        <v>36</v>
      </c>
      <c r="C55" s="9" t="s">
        <v>37</v>
      </c>
      <c r="D55" s="15">
        <v>322672286.97877437</v>
      </c>
      <c r="E55" s="12">
        <v>361613246</v>
      </c>
      <c r="F55" s="213"/>
      <c r="G55" s="12">
        <f t="shared" si="0"/>
        <v>0</v>
      </c>
      <c r="H55" s="13">
        <f t="shared" si="1"/>
        <v>0</v>
      </c>
      <c r="I55" s="16">
        <f t="shared" si="2"/>
        <v>0</v>
      </c>
      <c r="J55" s="211">
        <f t="shared" si="3"/>
        <v>361613246</v>
      </c>
      <c r="K55" s="14">
        <f t="shared" si="4"/>
        <v>5.9483844769428083E-3</v>
      </c>
      <c r="L55" s="16">
        <f t="shared" si="5"/>
        <v>13532574.685044888</v>
      </c>
      <c r="M55" s="224">
        <f t="shared" si="6"/>
        <v>336204861.66381925</v>
      </c>
      <c r="N55" s="211">
        <v>0</v>
      </c>
      <c r="O55" s="12">
        <v>5100433</v>
      </c>
      <c r="P55" s="255">
        <f t="shared" si="8"/>
        <v>0</v>
      </c>
      <c r="Q55" s="230">
        <f t="shared" si="7"/>
        <v>336204861.66381925</v>
      </c>
    </row>
    <row r="56" spans="1:17">
      <c r="A56" s="8" t="s">
        <v>35</v>
      </c>
      <c r="B56" s="9" t="s">
        <v>38</v>
      </c>
      <c r="C56" s="9" t="s">
        <v>39</v>
      </c>
      <c r="D56" s="15">
        <v>830794361.24882174</v>
      </c>
      <c r="E56" s="12">
        <v>1109882462</v>
      </c>
      <c r="F56" s="213"/>
      <c r="G56" s="12">
        <f t="shared" si="0"/>
        <v>0</v>
      </c>
      <c r="H56" s="13">
        <f t="shared" si="1"/>
        <v>0</v>
      </c>
      <c r="I56" s="16">
        <f t="shared" si="2"/>
        <v>0</v>
      </c>
      <c r="J56" s="211">
        <f t="shared" si="3"/>
        <v>1109882462</v>
      </c>
      <c r="K56" s="14">
        <f t="shared" si="4"/>
        <v>1.8257095615883127E-2</v>
      </c>
      <c r="L56" s="16">
        <f t="shared" si="5"/>
        <v>41534892.526134111</v>
      </c>
      <c r="M56" s="224">
        <f t="shared" si="6"/>
        <v>872329253.77495587</v>
      </c>
      <c r="N56" s="211">
        <v>0</v>
      </c>
      <c r="O56" s="12">
        <v>18413330</v>
      </c>
      <c r="P56" s="255">
        <f t="shared" si="8"/>
        <v>0</v>
      </c>
      <c r="Q56" s="230">
        <f t="shared" si="7"/>
        <v>872329253.77495587</v>
      </c>
    </row>
    <row r="57" spans="1:17">
      <c r="A57" s="8" t="s">
        <v>35</v>
      </c>
      <c r="B57" s="9" t="s">
        <v>40</v>
      </c>
      <c r="C57" s="9" t="s">
        <v>41</v>
      </c>
      <c r="D57" s="15">
        <v>498051888.71205354</v>
      </c>
      <c r="E57" s="12">
        <v>738793343</v>
      </c>
      <c r="F57" s="213"/>
      <c r="G57" s="12">
        <f t="shared" si="0"/>
        <v>0</v>
      </c>
      <c r="H57" s="13">
        <f t="shared" si="1"/>
        <v>0</v>
      </c>
      <c r="I57" s="16">
        <f t="shared" si="2"/>
        <v>0</v>
      </c>
      <c r="J57" s="211">
        <f t="shared" si="3"/>
        <v>738793343</v>
      </c>
      <c r="K57" s="14">
        <f t="shared" si="4"/>
        <v>1.2152837048369306E-2</v>
      </c>
      <c r="L57" s="16">
        <f t="shared" si="5"/>
        <v>27647704.285040174</v>
      </c>
      <c r="M57" s="224">
        <f t="shared" si="6"/>
        <v>525699592.99709374</v>
      </c>
      <c r="N57" s="211">
        <v>0</v>
      </c>
      <c r="O57" s="12">
        <v>13020152</v>
      </c>
      <c r="P57" s="255">
        <f t="shared" si="8"/>
        <v>0</v>
      </c>
      <c r="Q57" s="230">
        <f t="shared" si="7"/>
        <v>525699592.99709374</v>
      </c>
    </row>
    <row r="58" spans="1:17">
      <c r="A58" s="8" t="s">
        <v>35</v>
      </c>
      <c r="B58" s="9" t="s">
        <v>1086</v>
      </c>
      <c r="C58" s="9" t="s">
        <v>1087</v>
      </c>
      <c r="D58" s="15">
        <v>82548</v>
      </c>
      <c r="E58" s="12">
        <v>1819</v>
      </c>
      <c r="F58" s="213"/>
      <c r="G58" s="12">
        <f t="shared" si="0"/>
        <v>0</v>
      </c>
      <c r="H58" s="13">
        <f t="shared" si="1"/>
        <v>0</v>
      </c>
      <c r="I58" s="16">
        <f t="shared" si="2"/>
        <v>0</v>
      </c>
      <c r="J58" s="211">
        <f t="shared" si="3"/>
        <v>1819</v>
      </c>
      <c r="K58" s="14">
        <f t="shared" si="4"/>
        <v>2.9921778262400732E-8</v>
      </c>
      <c r="L58" s="16">
        <f t="shared" si="5"/>
        <v>68.072045546961661</v>
      </c>
      <c r="M58" s="224">
        <f t="shared" si="6"/>
        <v>82616.072045546956</v>
      </c>
      <c r="N58" s="211">
        <v>0</v>
      </c>
      <c r="O58" s="12">
        <v>0</v>
      </c>
      <c r="P58" s="255">
        <f t="shared" si="8"/>
        <v>0</v>
      </c>
      <c r="Q58" s="230">
        <f t="shared" si="7"/>
        <v>82616.072045546956</v>
      </c>
    </row>
    <row r="59" spans="1:17">
      <c r="A59" s="8" t="s">
        <v>35</v>
      </c>
      <c r="B59" s="9" t="s">
        <v>403</v>
      </c>
      <c r="C59" s="9" t="s">
        <v>404</v>
      </c>
      <c r="D59" s="15">
        <v>6363322.5364755727</v>
      </c>
      <c r="E59" s="12">
        <v>6935960</v>
      </c>
      <c r="F59" s="213"/>
      <c r="G59" s="12">
        <f t="shared" si="0"/>
        <v>0</v>
      </c>
      <c r="H59" s="13">
        <f t="shared" si="1"/>
        <v>0</v>
      </c>
      <c r="I59" s="16">
        <f t="shared" si="2"/>
        <v>0</v>
      </c>
      <c r="J59" s="211">
        <f t="shared" si="3"/>
        <v>6935960</v>
      </c>
      <c r="K59" s="14">
        <f t="shared" si="4"/>
        <v>1.1409359931659207E-4</v>
      </c>
      <c r="L59" s="16">
        <f t="shared" si="5"/>
        <v>259562.93844524698</v>
      </c>
      <c r="M59" s="224">
        <f t="shared" si="6"/>
        <v>6622885.4749208195</v>
      </c>
      <c r="N59" s="211">
        <v>0</v>
      </c>
      <c r="O59" s="12">
        <v>0</v>
      </c>
      <c r="P59" s="255">
        <f t="shared" si="8"/>
        <v>0</v>
      </c>
      <c r="Q59" s="230">
        <f t="shared" si="7"/>
        <v>6622885.4749208195</v>
      </c>
    </row>
    <row r="60" spans="1:17">
      <c r="A60" s="8" t="s">
        <v>35</v>
      </c>
      <c r="B60" s="9" t="s">
        <v>405</v>
      </c>
      <c r="C60" s="9" t="s">
        <v>406</v>
      </c>
      <c r="D60" s="15">
        <v>5590554.0683017978</v>
      </c>
      <c r="E60" s="12">
        <v>6817818</v>
      </c>
      <c r="F60" s="213"/>
      <c r="G60" s="12">
        <f t="shared" si="0"/>
        <v>0</v>
      </c>
      <c r="H60" s="13">
        <f t="shared" si="1"/>
        <v>0</v>
      </c>
      <c r="I60" s="16">
        <f t="shared" si="2"/>
        <v>0</v>
      </c>
      <c r="J60" s="211">
        <f t="shared" si="3"/>
        <v>6817818</v>
      </c>
      <c r="K60" s="14">
        <f t="shared" si="4"/>
        <v>1.1215021354007941E-4</v>
      </c>
      <c r="L60" s="16">
        <f t="shared" si="5"/>
        <v>255141.73580368064</v>
      </c>
      <c r="M60" s="224">
        <f t="shared" si="6"/>
        <v>5845695.8041054783</v>
      </c>
      <c r="N60" s="211">
        <v>0</v>
      </c>
      <c r="O60" s="12">
        <v>0</v>
      </c>
      <c r="P60" s="255">
        <f t="shared" si="8"/>
        <v>0</v>
      </c>
      <c r="Q60" s="230">
        <f t="shared" si="7"/>
        <v>5845695.8041054783</v>
      </c>
    </row>
    <row r="61" spans="1:17">
      <c r="A61" s="8" t="s">
        <v>35</v>
      </c>
      <c r="B61" s="9" t="s">
        <v>407</v>
      </c>
      <c r="C61" s="9" t="s">
        <v>408</v>
      </c>
      <c r="D61" s="15">
        <v>5815956.2884249827</v>
      </c>
      <c r="E61" s="12">
        <v>6061301</v>
      </c>
      <c r="F61" s="213"/>
      <c r="G61" s="12">
        <f t="shared" si="0"/>
        <v>0</v>
      </c>
      <c r="H61" s="13">
        <f t="shared" si="1"/>
        <v>0</v>
      </c>
      <c r="I61" s="16">
        <f t="shared" si="2"/>
        <v>0</v>
      </c>
      <c r="J61" s="211">
        <f t="shared" si="3"/>
        <v>6061301</v>
      </c>
      <c r="K61" s="14">
        <f t="shared" si="4"/>
        <v>9.9705829853583185E-5</v>
      </c>
      <c r="L61" s="16">
        <f t="shared" si="5"/>
        <v>226830.76291690173</v>
      </c>
      <c r="M61" s="224">
        <f t="shared" si="6"/>
        <v>6042787.0513418848</v>
      </c>
      <c r="N61" s="211">
        <v>33977</v>
      </c>
      <c r="O61" s="12">
        <v>0</v>
      </c>
      <c r="P61" s="255">
        <f t="shared" si="8"/>
        <v>33977</v>
      </c>
      <c r="Q61" s="230">
        <f t="shared" si="7"/>
        <v>6008810.0513418848</v>
      </c>
    </row>
    <row r="62" spans="1:17">
      <c r="A62" s="8" t="s">
        <v>35</v>
      </c>
      <c r="B62" s="9" t="s">
        <v>409</v>
      </c>
      <c r="C62" s="9" t="s">
        <v>410</v>
      </c>
      <c r="D62" s="15">
        <v>1856351.9885897711</v>
      </c>
      <c r="E62" s="12">
        <v>2399955</v>
      </c>
      <c r="F62" s="213"/>
      <c r="G62" s="12">
        <f t="shared" si="0"/>
        <v>0</v>
      </c>
      <c r="H62" s="13">
        <f t="shared" si="1"/>
        <v>0</v>
      </c>
      <c r="I62" s="16">
        <f t="shared" si="2"/>
        <v>0</v>
      </c>
      <c r="J62" s="211">
        <f t="shared" si="3"/>
        <v>2399955</v>
      </c>
      <c r="K62" s="14">
        <f t="shared" si="4"/>
        <v>3.9478241533666823E-5</v>
      </c>
      <c r="L62" s="16">
        <f t="shared" si="5"/>
        <v>89812.999489092021</v>
      </c>
      <c r="M62" s="224">
        <f t="shared" si="6"/>
        <v>1946164.9880788631</v>
      </c>
      <c r="N62" s="211">
        <v>0</v>
      </c>
      <c r="O62" s="12">
        <v>0</v>
      </c>
      <c r="P62" s="255">
        <f t="shared" si="8"/>
        <v>0</v>
      </c>
      <c r="Q62" s="230">
        <f t="shared" si="7"/>
        <v>1946164.9880788631</v>
      </c>
    </row>
    <row r="63" spans="1:17">
      <c r="A63" s="8" t="s">
        <v>35</v>
      </c>
      <c r="B63" s="9" t="s">
        <v>413</v>
      </c>
      <c r="C63" s="9" t="s">
        <v>414</v>
      </c>
      <c r="D63" s="15">
        <v>108778296.42556727</v>
      </c>
      <c r="E63" s="12">
        <v>140255936</v>
      </c>
      <c r="F63" s="247">
        <v>1</v>
      </c>
      <c r="G63" s="12">
        <f t="shared" si="0"/>
        <v>140255936</v>
      </c>
      <c r="H63" s="13">
        <f t="shared" si="1"/>
        <v>6.748554621846729E-3</v>
      </c>
      <c r="I63" s="16">
        <f t="shared" si="2"/>
        <v>8266979.4117622431</v>
      </c>
      <c r="J63" s="211">
        <f t="shared" si="3"/>
        <v>0</v>
      </c>
      <c r="K63" s="14">
        <f t="shared" si="4"/>
        <v>0</v>
      </c>
      <c r="L63" s="16">
        <f t="shared" si="5"/>
        <v>0</v>
      </c>
      <c r="M63" s="224">
        <f t="shared" si="6"/>
        <v>117045275.83732951</v>
      </c>
      <c r="N63" s="211">
        <v>0</v>
      </c>
      <c r="O63" s="12">
        <v>2276291</v>
      </c>
      <c r="P63" s="255">
        <f t="shared" si="8"/>
        <v>0</v>
      </c>
      <c r="Q63" s="230">
        <f t="shared" si="7"/>
        <v>117045275.83732951</v>
      </c>
    </row>
    <row r="64" spans="1:17">
      <c r="A64" s="8" t="s">
        <v>35</v>
      </c>
      <c r="B64" s="9" t="s">
        <v>415</v>
      </c>
      <c r="C64" s="9" t="s">
        <v>416</v>
      </c>
      <c r="D64" s="15">
        <v>15956091.139227493</v>
      </c>
      <c r="E64" s="12">
        <v>16785280</v>
      </c>
      <c r="F64" s="213"/>
      <c r="G64" s="12">
        <f t="shared" si="0"/>
        <v>0</v>
      </c>
      <c r="H64" s="13">
        <f t="shared" si="1"/>
        <v>0</v>
      </c>
      <c r="I64" s="16">
        <f t="shared" si="2"/>
        <v>0</v>
      </c>
      <c r="J64" s="211">
        <f t="shared" si="3"/>
        <v>16785280</v>
      </c>
      <c r="K64" s="14">
        <f t="shared" si="4"/>
        <v>2.7611073459720163E-4</v>
      </c>
      <c r="L64" s="16">
        <f t="shared" si="5"/>
        <v>628151.92120863369</v>
      </c>
      <c r="M64" s="224">
        <f t="shared" si="6"/>
        <v>16584243.060436126</v>
      </c>
      <c r="N64" s="211">
        <v>0</v>
      </c>
      <c r="O64" s="12">
        <v>217960</v>
      </c>
      <c r="P64" s="255">
        <f t="shared" si="8"/>
        <v>0</v>
      </c>
      <c r="Q64" s="230">
        <f t="shared" si="7"/>
        <v>16584243.060436126</v>
      </c>
    </row>
    <row r="65" spans="1:17">
      <c r="A65" s="8" t="s">
        <v>35</v>
      </c>
      <c r="B65" s="9" t="s">
        <v>417</v>
      </c>
      <c r="C65" s="9" t="s">
        <v>418</v>
      </c>
      <c r="D65" s="15">
        <v>615120.59195974248</v>
      </c>
      <c r="E65" s="12">
        <v>161230</v>
      </c>
      <c r="F65" s="213"/>
      <c r="G65" s="12">
        <f t="shared" si="0"/>
        <v>0</v>
      </c>
      <c r="H65" s="13">
        <f t="shared" si="1"/>
        <v>0</v>
      </c>
      <c r="I65" s="16">
        <f t="shared" si="2"/>
        <v>0</v>
      </c>
      <c r="J65" s="211">
        <f t="shared" si="3"/>
        <v>161230</v>
      </c>
      <c r="K65" s="14">
        <f t="shared" si="4"/>
        <v>2.652165095792672E-6</v>
      </c>
      <c r="L65" s="16">
        <f t="shared" si="5"/>
        <v>6033.675592928329</v>
      </c>
      <c r="M65" s="224">
        <f t="shared" si="6"/>
        <v>621154.26755267079</v>
      </c>
      <c r="N65" s="211">
        <v>453891</v>
      </c>
      <c r="O65" s="12">
        <v>0</v>
      </c>
      <c r="P65" s="255">
        <f t="shared" si="8"/>
        <v>453891</v>
      </c>
      <c r="Q65" s="230">
        <f t="shared" si="7"/>
        <v>167263.26755267079</v>
      </c>
    </row>
    <row r="66" spans="1:17">
      <c r="A66" s="8" t="s">
        <v>35</v>
      </c>
      <c r="B66" s="9" t="s">
        <v>419</v>
      </c>
      <c r="C66" s="9" t="s">
        <v>420</v>
      </c>
      <c r="D66" s="15">
        <v>13519346.49587395</v>
      </c>
      <c r="E66" s="12">
        <v>17467855</v>
      </c>
      <c r="F66" s="213"/>
      <c r="G66" s="12">
        <f t="shared" si="0"/>
        <v>0</v>
      </c>
      <c r="H66" s="13">
        <f t="shared" si="1"/>
        <v>0</v>
      </c>
      <c r="I66" s="16">
        <f t="shared" si="2"/>
        <v>0</v>
      </c>
      <c r="J66" s="211">
        <f t="shared" si="3"/>
        <v>17467855</v>
      </c>
      <c r="K66" s="14">
        <f t="shared" si="4"/>
        <v>2.8733880375468276E-4</v>
      </c>
      <c r="L66" s="16">
        <f t="shared" si="5"/>
        <v>653695.77854190324</v>
      </c>
      <c r="M66" s="224">
        <f t="shared" si="6"/>
        <v>14173042.274415854</v>
      </c>
      <c r="N66" s="211">
        <v>0</v>
      </c>
      <c r="O66" s="12">
        <v>245789</v>
      </c>
      <c r="P66" s="255">
        <f t="shared" si="8"/>
        <v>0</v>
      </c>
      <c r="Q66" s="230">
        <f t="shared" si="7"/>
        <v>14173042.274415854</v>
      </c>
    </row>
    <row r="67" spans="1:17">
      <c r="A67" s="8" t="s">
        <v>35</v>
      </c>
      <c r="B67" s="3" t="s">
        <v>411</v>
      </c>
      <c r="C67" s="9" t="s">
        <v>412</v>
      </c>
      <c r="D67" s="15">
        <v>7952056.3695130311</v>
      </c>
      <c r="E67" s="12">
        <v>9179380</v>
      </c>
      <c r="F67" s="213"/>
      <c r="G67" s="12">
        <f t="shared" si="0"/>
        <v>0</v>
      </c>
      <c r="H67" s="13">
        <f t="shared" si="1"/>
        <v>0</v>
      </c>
      <c r="I67" s="16">
        <f t="shared" si="2"/>
        <v>0</v>
      </c>
      <c r="J67" s="211">
        <f t="shared" si="3"/>
        <v>9179380</v>
      </c>
      <c r="K67" s="14">
        <f t="shared" si="4"/>
        <v>1.5099690651254317E-4</v>
      </c>
      <c r="L67" s="16">
        <f t="shared" si="5"/>
        <v>343517.9623160357</v>
      </c>
      <c r="M67" s="224">
        <f t="shared" si="6"/>
        <v>8295574.3318290664</v>
      </c>
      <c r="N67" s="211">
        <v>0</v>
      </c>
      <c r="O67" s="12">
        <v>135117</v>
      </c>
      <c r="P67" s="255">
        <f t="shared" si="8"/>
        <v>0</v>
      </c>
      <c r="Q67" s="230">
        <f t="shared" si="7"/>
        <v>8295574.3318290664</v>
      </c>
    </row>
    <row r="68" spans="1:17">
      <c r="A68" s="8" t="s">
        <v>35</v>
      </c>
      <c r="B68" s="3" t="s">
        <v>399</v>
      </c>
      <c r="C68" s="9" t="s">
        <v>400</v>
      </c>
      <c r="D68" s="15">
        <v>83564.556171113407</v>
      </c>
      <c r="E68" s="12">
        <v>100345</v>
      </c>
      <c r="F68" s="213"/>
      <c r="G68" s="12">
        <f t="shared" si="0"/>
        <v>0</v>
      </c>
      <c r="H68" s="13">
        <f t="shared" si="1"/>
        <v>0</v>
      </c>
      <c r="I68" s="16">
        <f t="shared" si="2"/>
        <v>0</v>
      </c>
      <c r="J68" s="211">
        <f t="shared" si="3"/>
        <v>100345</v>
      </c>
      <c r="K68" s="14">
        <f t="shared" si="4"/>
        <v>1.650632677152612E-6</v>
      </c>
      <c r="L68" s="16">
        <f t="shared" si="5"/>
        <v>3755.1893405221922</v>
      </c>
      <c r="M68" s="224">
        <f t="shared" si="6"/>
        <v>87319.7455116356</v>
      </c>
      <c r="N68" s="211">
        <v>0</v>
      </c>
      <c r="O68" s="12">
        <v>0</v>
      </c>
      <c r="P68" s="255">
        <f t="shared" si="8"/>
        <v>0</v>
      </c>
      <c r="Q68" s="230">
        <f t="shared" si="7"/>
        <v>87319.7455116356</v>
      </c>
    </row>
    <row r="69" spans="1:17">
      <c r="A69" s="8" t="s">
        <v>42</v>
      </c>
      <c r="B69" s="9" t="s">
        <v>421</v>
      </c>
      <c r="C69" s="9" t="s">
        <v>422</v>
      </c>
      <c r="D69" s="15">
        <v>107649244.69914502</v>
      </c>
      <c r="E69" s="12">
        <v>111824661</v>
      </c>
      <c r="F69" s="213"/>
      <c r="G69" s="12">
        <f t="shared" si="0"/>
        <v>0</v>
      </c>
      <c r="H69" s="13">
        <f t="shared" si="1"/>
        <v>0</v>
      </c>
      <c r="I69" s="16">
        <f t="shared" si="2"/>
        <v>0</v>
      </c>
      <c r="J69" s="211">
        <f t="shared" si="3"/>
        <v>111824661</v>
      </c>
      <c r="K69" s="14">
        <f t="shared" si="4"/>
        <v>1.8394682301869879E-3</v>
      </c>
      <c r="L69" s="16">
        <f t="shared" si="5"/>
        <v>4184790.2236753972</v>
      </c>
      <c r="M69" s="224">
        <f t="shared" si="6"/>
        <v>111834034.92282042</v>
      </c>
      <c r="N69" s="211">
        <v>0</v>
      </c>
      <c r="O69" s="12">
        <v>1462482</v>
      </c>
      <c r="P69" s="255">
        <f t="shared" si="8"/>
        <v>0</v>
      </c>
      <c r="Q69" s="230">
        <f t="shared" si="7"/>
        <v>111834034.92282042</v>
      </c>
    </row>
    <row r="70" spans="1:17">
      <c r="A70" s="8" t="s">
        <v>42</v>
      </c>
      <c r="B70" s="9" t="s">
        <v>423</v>
      </c>
      <c r="C70" s="9" t="s">
        <v>424</v>
      </c>
      <c r="D70" s="15">
        <v>1728204.2214471118</v>
      </c>
      <c r="E70" s="12">
        <v>2305914</v>
      </c>
      <c r="F70" s="213"/>
      <c r="G70" s="12">
        <f t="shared" ref="G70:G133" si="9">+E70*F70</f>
        <v>0</v>
      </c>
      <c r="H70" s="13">
        <f t="shared" ref="H70:H133" si="10">+G70/$G$436</f>
        <v>0</v>
      </c>
      <c r="I70" s="16">
        <f t="shared" ref="I70:I133" si="11">+H70*$I$1</f>
        <v>0</v>
      </c>
      <c r="J70" s="211">
        <f t="shared" ref="J70:J133" si="12">+E70-G70</f>
        <v>2305914</v>
      </c>
      <c r="K70" s="14">
        <f t="shared" ref="K70:K133" si="13">+J70/$J$436</f>
        <v>3.7931306981949158E-5</v>
      </c>
      <c r="L70" s="16">
        <f t="shared" ref="L70:L133" si="14">+K70*$L$1</f>
        <v>86293.723383934339</v>
      </c>
      <c r="M70" s="224">
        <f t="shared" ref="M70:M133" si="15">+D70+I70+L70</f>
        <v>1814497.944831046</v>
      </c>
      <c r="N70" s="211">
        <v>0</v>
      </c>
      <c r="O70" s="12">
        <v>0</v>
      </c>
      <c r="P70" s="255">
        <f t="shared" si="8"/>
        <v>0</v>
      </c>
      <c r="Q70" s="230">
        <f t="shared" ref="Q70:Q133" si="16">+M70-P70</f>
        <v>1814497.944831046</v>
      </c>
    </row>
    <row r="71" spans="1:17">
      <c r="A71" s="8" t="s">
        <v>42</v>
      </c>
      <c r="B71" s="9" t="s">
        <v>43</v>
      </c>
      <c r="C71" s="9" t="s">
        <v>44</v>
      </c>
      <c r="D71" s="15">
        <v>121099135.9486341</v>
      </c>
      <c r="E71" s="12">
        <v>127486467</v>
      </c>
      <c r="F71" s="213"/>
      <c r="G71" s="12">
        <f t="shared" si="9"/>
        <v>0</v>
      </c>
      <c r="H71" s="13">
        <f t="shared" si="10"/>
        <v>0</v>
      </c>
      <c r="I71" s="16">
        <f t="shared" si="11"/>
        <v>0</v>
      </c>
      <c r="J71" s="211">
        <f t="shared" si="12"/>
        <v>127486467</v>
      </c>
      <c r="K71" s="14">
        <f t="shared" si="13"/>
        <v>2.0970982941346168E-3</v>
      </c>
      <c r="L71" s="16">
        <f t="shared" si="14"/>
        <v>4770898.6191562535</v>
      </c>
      <c r="M71" s="224">
        <f t="shared" si="15"/>
        <v>125870034.56779036</v>
      </c>
      <c r="N71" s="211">
        <v>0</v>
      </c>
      <c r="O71" s="12">
        <v>461599</v>
      </c>
      <c r="P71" s="255">
        <f t="shared" ref="P71:P134" si="17">+MAX(N71-O71,0)</f>
        <v>0</v>
      </c>
      <c r="Q71" s="230">
        <f t="shared" si="16"/>
        <v>125870034.56779036</v>
      </c>
    </row>
    <row r="72" spans="1:17">
      <c r="A72" s="8" t="s">
        <v>42</v>
      </c>
      <c r="B72" s="9" t="s">
        <v>425</v>
      </c>
      <c r="C72" s="9" t="s">
        <v>426</v>
      </c>
      <c r="D72" s="15">
        <v>2236495.5312166377</v>
      </c>
      <c r="E72" s="12">
        <v>1477076</v>
      </c>
      <c r="F72" s="213"/>
      <c r="G72" s="12">
        <f t="shared" si="9"/>
        <v>0</v>
      </c>
      <c r="H72" s="13">
        <f t="shared" si="10"/>
        <v>0</v>
      </c>
      <c r="I72" s="16">
        <f t="shared" si="11"/>
        <v>0</v>
      </c>
      <c r="J72" s="211">
        <f t="shared" si="12"/>
        <v>1477076</v>
      </c>
      <c r="K72" s="14">
        <f t="shared" si="13"/>
        <v>2.4297273528704686E-5</v>
      </c>
      <c r="L72" s="16">
        <f t="shared" si="14"/>
        <v>55276.297277803162</v>
      </c>
      <c r="M72" s="224">
        <f t="shared" si="15"/>
        <v>2291771.8284944408</v>
      </c>
      <c r="N72" s="211">
        <v>9581</v>
      </c>
      <c r="O72" s="12">
        <v>0</v>
      </c>
      <c r="P72" s="255">
        <f t="shared" si="17"/>
        <v>9581</v>
      </c>
      <c r="Q72" s="230">
        <f t="shared" si="16"/>
        <v>2282190.8284944408</v>
      </c>
    </row>
    <row r="73" spans="1:17">
      <c r="A73" s="8" t="s">
        <v>42</v>
      </c>
      <c r="B73" s="9" t="s">
        <v>427</v>
      </c>
      <c r="C73" s="9" t="s">
        <v>428</v>
      </c>
      <c r="D73" s="15">
        <v>176895774.16706619</v>
      </c>
      <c r="E73" s="12">
        <v>210565218</v>
      </c>
      <c r="F73" s="213">
        <v>1</v>
      </c>
      <c r="G73" s="12">
        <f t="shared" si="9"/>
        <v>210565218</v>
      </c>
      <c r="H73" s="13">
        <f t="shared" si="10"/>
        <v>1.0131556037200907E-2</v>
      </c>
      <c r="I73" s="16">
        <f t="shared" si="11"/>
        <v>12411156.145571111</v>
      </c>
      <c r="J73" s="211">
        <f t="shared" si="12"/>
        <v>0</v>
      </c>
      <c r="K73" s="14">
        <f t="shared" si="13"/>
        <v>0</v>
      </c>
      <c r="L73" s="16">
        <f t="shared" si="14"/>
        <v>0</v>
      </c>
      <c r="M73" s="224">
        <f t="shared" si="15"/>
        <v>189306930.3126373</v>
      </c>
      <c r="N73" s="211">
        <v>0</v>
      </c>
      <c r="O73" s="12">
        <v>12399893.376406861</v>
      </c>
      <c r="P73" s="255">
        <f t="shared" si="17"/>
        <v>0</v>
      </c>
      <c r="Q73" s="230">
        <f t="shared" si="16"/>
        <v>189306930.3126373</v>
      </c>
    </row>
    <row r="74" spans="1:17">
      <c r="A74" s="8" t="s">
        <v>42</v>
      </c>
      <c r="B74" s="9" t="s">
        <v>47</v>
      </c>
      <c r="C74" s="9" t="s">
        <v>48</v>
      </c>
      <c r="D74" s="15">
        <v>1033847157.388936</v>
      </c>
      <c r="E74" s="12">
        <v>1344599613</v>
      </c>
      <c r="F74" s="213"/>
      <c r="G74" s="12">
        <f t="shared" si="9"/>
        <v>0</v>
      </c>
      <c r="H74" s="13">
        <f t="shared" si="10"/>
        <v>0</v>
      </c>
      <c r="I74" s="16">
        <f t="shared" si="11"/>
        <v>0</v>
      </c>
      <c r="J74" s="211">
        <f t="shared" si="12"/>
        <v>1344599613</v>
      </c>
      <c r="K74" s="14">
        <f t="shared" si="13"/>
        <v>2.2118093167617283E-2</v>
      </c>
      <c r="L74" s="16">
        <f t="shared" si="14"/>
        <v>50318661.956329316</v>
      </c>
      <c r="M74" s="224">
        <f t="shared" si="15"/>
        <v>1084165819.3452654</v>
      </c>
      <c r="N74" s="211">
        <v>0</v>
      </c>
      <c r="O74" s="12">
        <v>21654551</v>
      </c>
      <c r="P74" s="255">
        <f t="shared" si="17"/>
        <v>0</v>
      </c>
      <c r="Q74" s="230">
        <f t="shared" si="16"/>
        <v>1084165819.3452654</v>
      </c>
    </row>
    <row r="75" spans="1:17">
      <c r="A75" s="8" t="s">
        <v>42</v>
      </c>
      <c r="B75" s="9" t="s">
        <v>429</v>
      </c>
      <c r="C75" s="9" t="s">
        <v>430</v>
      </c>
      <c r="D75" s="15">
        <v>111615801.84541847</v>
      </c>
      <c r="E75" s="12">
        <v>163727064</v>
      </c>
      <c r="F75" s="213">
        <v>1</v>
      </c>
      <c r="G75" s="12">
        <f t="shared" si="9"/>
        <v>163727064</v>
      </c>
      <c r="H75" s="13">
        <f t="shared" si="10"/>
        <v>7.8778914175767593E-3</v>
      </c>
      <c r="I75" s="16">
        <f t="shared" si="11"/>
        <v>9650416.9865315296</v>
      </c>
      <c r="J75" s="211">
        <f t="shared" si="12"/>
        <v>0</v>
      </c>
      <c r="K75" s="14">
        <f t="shared" si="13"/>
        <v>0</v>
      </c>
      <c r="L75" s="16">
        <f t="shared" si="14"/>
        <v>0</v>
      </c>
      <c r="M75" s="224">
        <f t="shared" si="15"/>
        <v>121266218.83194999</v>
      </c>
      <c r="N75" s="211">
        <v>0</v>
      </c>
      <c r="O75" s="12">
        <v>9463370.3426965177</v>
      </c>
      <c r="P75" s="255">
        <f t="shared" si="17"/>
        <v>0</v>
      </c>
      <c r="Q75" s="230">
        <f t="shared" si="16"/>
        <v>121266218.83194999</v>
      </c>
    </row>
    <row r="76" spans="1:17">
      <c r="A76" s="8" t="s">
        <v>42</v>
      </c>
      <c r="B76" s="9" t="s">
        <v>432</v>
      </c>
      <c r="C76" s="9" t="s">
        <v>433</v>
      </c>
      <c r="D76" s="15">
        <v>103378395.03463419</v>
      </c>
      <c r="E76" s="12">
        <v>117737583</v>
      </c>
      <c r="F76" s="213">
        <v>1</v>
      </c>
      <c r="G76" s="12">
        <f t="shared" si="9"/>
        <v>117737583</v>
      </c>
      <c r="H76" s="13">
        <f t="shared" si="10"/>
        <v>5.6650615480525034E-3</v>
      </c>
      <c r="I76" s="16">
        <f t="shared" si="11"/>
        <v>6939700.3963643163</v>
      </c>
      <c r="J76" s="211">
        <f t="shared" si="12"/>
        <v>0</v>
      </c>
      <c r="K76" s="14">
        <f t="shared" si="13"/>
        <v>0</v>
      </c>
      <c r="L76" s="16">
        <f t="shared" si="14"/>
        <v>0</v>
      </c>
      <c r="M76" s="224">
        <f t="shared" si="15"/>
        <v>110318095.4309985</v>
      </c>
      <c r="N76" s="211">
        <v>0</v>
      </c>
      <c r="O76" s="12">
        <v>6196281.656108873</v>
      </c>
      <c r="P76" s="255">
        <f t="shared" si="17"/>
        <v>0</v>
      </c>
      <c r="Q76" s="230">
        <f t="shared" si="16"/>
        <v>110318095.4309985</v>
      </c>
    </row>
    <row r="77" spans="1:17">
      <c r="A77" s="8" t="s">
        <v>42</v>
      </c>
      <c r="B77" s="9" t="s">
        <v>434</v>
      </c>
      <c r="C77" s="9" t="s">
        <v>311</v>
      </c>
      <c r="D77" s="15">
        <v>169500834.13639942</v>
      </c>
      <c r="E77" s="12">
        <v>225590170</v>
      </c>
      <c r="F77" s="247">
        <v>1</v>
      </c>
      <c r="G77" s="12">
        <f t="shared" si="9"/>
        <v>225590170</v>
      </c>
      <c r="H77" s="13">
        <f t="shared" si="10"/>
        <v>1.0854496628197536E-2</v>
      </c>
      <c r="I77" s="16">
        <f t="shared" si="11"/>
        <v>13296758.36954198</v>
      </c>
      <c r="J77" s="211">
        <f t="shared" si="12"/>
        <v>0</v>
      </c>
      <c r="K77" s="14">
        <f t="shared" si="13"/>
        <v>0</v>
      </c>
      <c r="L77" s="16">
        <f t="shared" si="14"/>
        <v>0</v>
      </c>
      <c r="M77" s="224">
        <f t="shared" si="15"/>
        <v>182797592.50594139</v>
      </c>
      <c r="N77" s="211">
        <v>0</v>
      </c>
      <c r="O77" s="12">
        <v>13619671.361122435</v>
      </c>
      <c r="P77" s="255">
        <f t="shared" si="17"/>
        <v>0</v>
      </c>
      <c r="Q77" s="230">
        <f t="shared" si="16"/>
        <v>182797592.50594139</v>
      </c>
    </row>
    <row r="78" spans="1:17">
      <c r="A78" s="8" t="s">
        <v>42</v>
      </c>
      <c r="B78" s="9" t="s">
        <v>435</v>
      </c>
      <c r="C78" s="9" t="s">
        <v>436</v>
      </c>
      <c r="D78" s="15">
        <v>146545407.88088402</v>
      </c>
      <c r="E78" s="12">
        <v>185180186</v>
      </c>
      <c r="F78" s="213">
        <v>1</v>
      </c>
      <c r="G78" s="12">
        <f t="shared" si="9"/>
        <v>185180186</v>
      </c>
      <c r="H78" s="13">
        <f t="shared" si="10"/>
        <v>8.9101298365349534E-3</v>
      </c>
      <c r="I78" s="16">
        <f t="shared" si="11"/>
        <v>10914909.049755318</v>
      </c>
      <c r="J78" s="211">
        <f t="shared" si="12"/>
        <v>0</v>
      </c>
      <c r="K78" s="14">
        <f t="shared" si="13"/>
        <v>0</v>
      </c>
      <c r="L78" s="16">
        <f t="shared" si="14"/>
        <v>0</v>
      </c>
      <c r="M78" s="224">
        <f t="shared" si="15"/>
        <v>157460316.93063933</v>
      </c>
      <c r="N78" s="211">
        <v>0</v>
      </c>
      <c r="O78" s="12">
        <v>11550469.816855406</v>
      </c>
      <c r="P78" s="255">
        <f t="shared" si="17"/>
        <v>0</v>
      </c>
      <c r="Q78" s="230">
        <f t="shared" si="16"/>
        <v>157460316.93063933</v>
      </c>
    </row>
    <row r="79" spans="1:17">
      <c r="A79" s="8" t="s">
        <v>42</v>
      </c>
      <c r="B79" s="9" t="s">
        <v>51</v>
      </c>
      <c r="C79" s="9" t="s">
        <v>52</v>
      </c>
      <c r="D79" s="15">
        <v>134232076.46393785</v>
      </c>
      <c r="E79" s="12">
        <v>144232057</v>
      </c>
      <c r="F79" s="247">
        <v>1</v>
      </c>
      <c r="G79" s="12">
        <f t="shared" si="9"/>
        <v>144232057</v>
      </c>
      <c r="H79" s="13">
        <f t="shared" si="10"/>
        <v>6.9398696600321491E-3</v>
      </c>
      <c r="I79" s="16">
        <f t="shared" si="11"/>
        <v>8501340.3335393835</v>
      </c>
      <c r="J79" s="211">
        <f t="shared" si="12"/>
        <v>0</v>
      </c>
      <c r="K79" s="14">
        <f t="shared" si="13"/>
        <v>0</v>
      </c>
      <c r="L79" s="16">
        <f t="shared" si="14"/>
        <v>0</v>
      </c>
      <c r="M79" s="224">
        <f t="shared" si="15"/>
        <v>142733416.79747725</v>
      </c>
      <c r="N79" s="211">
        <v>0</v>
      </c>
      <c r="O79" s="12">
        <v>2114141</v>
      </c>
      <c r="P79" s="255">
        <f t="shared" si="17"/>
        <v>0</v>
      </c>
      <c r="Q79" s="230">
        <f t="shared" si="16"/>
        <v>142733416.79747725</v>
      </c>
    </row>
    <row r="80" spans="1:17">
      <c r="A80" s="8" t="s">
        <v>42</v>
      </c>
      <c r="B80" s="9" t="s">
        <v>53</v>
      </c>
      <c r="C80" s="9" t="s">
        <v>54</v>
      </c>
      <c r="D80" s="15">
        <v>244178995.13496253</v>
      </c>
      <c r="E80" s="12">
        <v>272041143</v>
      </c>
      <c r="F80" s="213"/>
      <c r="G80" s="12">
        <f t="shared" si="9"/>
        <v>0</v>
      </c>
      <c r="H80" s="13">
        <f t="shared" si="10"/>
        <v>0</v>
      </c>
      <c r="I80" s="16">
        <f t="shared" si="11"/>
        <v>0</v>
      </c>
      <c r="J80" s="211">
        <f t="shared" si="12"/>
        <v>272041143</v>
      </c>
      <c r="K80" s="14">
        <f t="shared" si="13"/>
        <v>4.4749613848796312E-3</v>
      </c>
      <c r="L80" s="16">
        <f t="shared" si="14"/>
        <v>10180537.150601162</v>
      </c>
      <c r="M80" s="224">
        <f t="shared" si="15"/>
        <v>254359532.28556368</v>
      </c>
      <c r="N80" s="211">
        <v>0</v>
      </c>
      <c r="O80" s="12">
        <v>3698068</v>
      </c>
      <c r="P80" s="255">
        <f t="shared" si="17"/>
        <v>0</v>
      </c>
      <c r="Q80" s="230">
        <f t="shared" si="16"/>
        <v>254359532.28556368</v>
      </c>
    </row>
    <row r="81" spans="1:17">
      <c r="A81" s="8" t="s">
        <v>42</v>
      </c>
      <c r="B81" s="9" t="s">
        <v>437</v>
      </c>
      <c r="C81" s="9" t="s">
        <v>438</v>
      </c>
      <c r="D81" s="15">
        <v>19737770.967266724</v>
      </c>
      <c r="E81" s="12">
        <v>27546818</v>
      </c>
      <c r="F81" s="247">
        <v>1</v>
      </c>
      <c r="G81" s="12">
        <f t="shared" si="9"/>
        <v>27546818</v>
      </c>
      <c r="H81" s="13">
        <f t="shared" si="10"/>
        <v>1.3254426959231919E-3</v>
      </c>
      <c r="I81" s="16">
        <f t="shared" si="11"/>
        <v>1623667.3025059102</v>
      </c>
      <c r="J81" s="211">
        <f t="shared" si="12"/>
        <v>0</v>
      </c>
      <c r="K81" s="14">
        <f t="shared" si="13"/>
        <v>0</v>
      </c>
      <c r="L81" s="16">
        <f t="shared" si="14"/>
        <v>0</v>
      </c>
      <c r="M81" s="224">
        <f t="shared" si="15"/>
        <v>21361438.269772634</v>
      </c>
      <c r="N81" s="211">
        <v>0</v>
      </c>
      <c r="O81" s="12">
        <v>463434</v>
      </c>
      <c r="P81" s="255">
        <f t="shared" si="17"/>
        <v>0</v>
      </c>
      <c r="Q81" s="230">
        <f t="shared" si="16"/>
        <v>21361438.269772634</v>
      </c>
    </row>
    <row r="82" spans="1:17">
      <c r="A82" s="8" t="s">
        <v>42</v>
      </c>
      <c r="B82" s="9" t="s">
        <v>439</v>
      </c>
      <c r="C82" s="9" t="s">
        <v>910</v>
      </c>
      <c r="D82" s="15">
        <v>16220870.668238183</v>
      </c>
      <c r="E82" s="12">
        <v>20506359</v>
      </c>
      <c r="F82" s="247">
        <v>1</v>
      </c>
      <c r="G82" s="12">
        <f t="shared" si="9"/>
        <v>20506359</v>
      </c>
      <c r="H82" s="13">
        <f t="shared" si="10"/>
        <v>9.8668397041461599E-4</v>
      </c>
      <c r="I82" s="16">
        <f t="shared" si="11"/>
        <v>1208687.8637579046</v>
      </c>
      <c r="J82" s="211">
        <f t="shared" si="12"/>
        <v>0</v>
      </c>
      <c r="K82" s="14">
        <f t="shared" si="13"/>
        <v>0</v>
      </c>
      <c r="L82" s="16">
        <f t="shared" si="14"/>
        <v>0</v>
      </c>
      <c r="M82" s="224">
        <f t="shared" si="15"/>
        <v>17429558.531996086</v>
      </c>
      <c r="N82" s="211">
        <v>0</v>
      </c>
      <c r="O82" s="12">
        <v>317444</v>
      </c>
      <c r="P82" s="255">
        <f t="shared" si="17"/>
        <v>0</v>
      </c>
      <c r="Q82" s="230">
        <f t="shared" si="16"/>
        <v>17429558.531996086</v>
      </c>
    </row>
    <row r="83" spans="1:17">
      <c r="A83" s="8" t="s">
        <v>42</v>
      </c>
      <c r="B83" s="9" t="s">
        <v>440</v>
      </c>
      <c r="C83" s="9" t="s">
        <v>441</v>
      </c>
      <c r="D83" s="15">
        <v>49720309.871160775</v>
      </c>
      <c r="E83" s="12">
        <v>64596945</v>
      </c>
      <c r="F83" s="213">
        <v>1</v>
      </c>
      <c r="G83" s="12">
        <f t="shared" si="9"/>
        <v>64596945</v>
      </c>
      <c r="H83" s="13">
        <f t="shared" si="10"/>
        <v>3.1081466080475121E-3</v>
      </c>
      <c r="I83" s="16">
        <f t="shared" si="11"/>
        <v>3807479.5948582022</v>
      </c>
      <c r="J83" s="211">
        <f t="shared" si="12"/>
        <v>0</v>
      </c>
      <c r="K83" s="14">
        <f t="shared" si="13"/>
        <v>0</v>
      </c>
      <c r="L83" s="16">
        <f t="shared" si="14"/>
        <v>0</v>
      </c>
      <c r="M83" s="224">
        <f t="shared" si="15"/>
        <v>53527789.466018975</v>
      </c>
      <c r="N83" s="211">
        <v>0</v>
      </c>
      <c r="O83" s="12">
        <v>1011840</v>
      </c>
      <c r="P83" s="255">
        <f t="shared" si="17"/>
        <v>0</v>
      </c>
      <c r="Q83" s="230">
        <f t="shared" si="16"/>
        <v>53527789.466018975</v>
      </c>
    </row>
    <row r="84" spans="1:17">
      <c r="A84" s="8" t="s">
        <v>42</v>
      </c>
      <c r="B84" s="9" t="s">
        <v>442</v>
      </c>
      <c r="C84" s="9" t="s">
        <v>443</v>
      </c>
      <c r="D84" s="15">
        <v>9060912.3102399372</v>
      </c>
      <c r="E84" s="12">
        <v>13175372</v>
      </c>
      <c r="F84" s="213"/>
      <c r="G84" s="12">
        <f t="shared" si="9"/>
        <v>0</v>
      </c>
      <c r="H84" s="13">
        <f t="shared" si="10"/>
        <v>0</v>
      </c>
      <c r="I84" s="16">
        <f t="shared" si="11"/>
        <v>0</v>
      </c>
      <c r="J84" s="211">
        <f t="shared" si="12"/>
        <v>13175372</v>
      </c>
      <c r="K84" s="14">
        <f t="shared" si="13"/>
        <v>2.1672927955395451E-4</v>
      </c>
      <c r="L84" s="16">
        <f t="shared" si="14"/>
        <v>493059.11098524649</v>
      </c>
      <c r="M84" s="224">
        <f t="shared" si="15"/>
        <v>9553971.4212251827</v>
      </c>
      <c r="N84" s="211">
        <v>0</v>
      </c>
      <c r="O84" s="12">
        <v>210542</v>
      </c>
      <c r="P84" s="255">
        <f t="shared" si="17"/>
        <v>0</v>
      </c>
      <c r="Q84" s="230">
        <f t="shared" si="16"/>
        <v>9553971.4212251827</v>
      </c>
    </row>
    <row r="85" spans="1:17">
      <c r="A85" s="8" t="s">
        <v>42</v>
      </c>
      <c r="B85" s="9" t="s">
        <v>444</v>
      </c>
      <c r="C85" s="9" t="s">
        <v>445</v>
      </c>
      <c r="D85" s="15">
        <v>7212084.0241951235</v>
      </c>
      <c r="E85" s="12">
        <v>11028969</v>
      </c>
      <c r="F85" s="213"/>
      <c r="G85" s="12">
        <f t="shared" si="9"/>
        <v>0</v>
      </c>
      <c r="H85" s="13">
        <f t="shared" si="10"/>
        <v>0</v>
      </c>
      <c r="I85" s="16">
        <f t="shared" si="11"/>
        <v>0</v>
      </c>
      <c r="J85" s="211">
        <f t="shared" si="12"/>
        <v>11028969</v>
      </c>
      <c r="K85" s="14">
        <f t="shared" si="13"/>
        <v>1.8142186084710914E-4</v>
      </c>
      <c r="L85" s="16">
        <f t="shared" si="14"/>
        <v>412734.73342717328</v>
      </c>
      <c r="M85" s="224">
        <f t="shared" si="15"/>
        <v>7624818.7576222969</v>
      </c>
      <c r="N85" s="211">
        <v>0</v>
      </c>
      <c r="O85" s="12">
        <v>198495</v>
      </c>
      <c r="P85" s="255">
        <f t="shared" si="17"/>
        <v>0</v>
      </c>
      <c r="Q85" s="230">
        <f t="shared" si="16"/>
        <v>7624818.7576222969</v>
      </c>
    </row>
    <row r="86" spans="1:17">
      <c r="A86" s="8" t="s">
        <v>42</v>
      </c>
      <c r="B86" s="9" t="s">
        <v>446</v>
      </c>
      <c r="C86" s="3" t="s">
        <v>447</v>
      </c>
      <c r="D86" s="15">
        <v>9864</v>
      </c>
      <c r="E86" s="12">
        <v>9876</v>
      </c>
      <c r="F86" s="213"/>
      <c r="G86" s="12">
        <f t="shared" si="9"/>
        <v>0</v>
      </c>
      <c r="H86" s="13">
        <f t="shared" si="10"/>
        <v>0</v>
      </c>
      <c r="I86" s="16">
        <f t="shared" si="11"/>
        <v>0</v>
      </c>
      <c r="J86" s="211">
        <f t="shared" si="12"/>
        <v>9876</v>
      </c>
      <c r="K86" s="14">
        <f t="shared" si="13"/>
        <v>1.6245600996122574E-7</v>
      </c>
      <c r="L86" s="16">
        <f t="shared" si="14"/>
        <v>369.58742266178854</v>
      </c>
      <c r="M86" s="224">
        <f t="shared" si="15"/>
        <v>10233.587422661789</v>
      </c>
      <c r="N86" s="211">
        <v>0</v>
      </c>
      <c r="O86" s="12">
        <v>0</v>
      </c>
      <c r="P86" s="255">
        <f t="shared" si="17"/>
        <v>0</v>
      </c>
      <c r="Q86" s="230">
        <f t="shared" si="16"/>
        <v>10233.587422661789</v>
      </c>
    </row>
    <row r="87" spans="1:17">
      <c r="A87" s="8" t="s">
        <v>42</v>
      </c>
      <c r="B87" s="9" t="s">
        <v>448</v>
      </c>
      <c r="C87" s="9" t="s">
        <v>449</v>
      </c>
      <c r="D87" s="15">
        <v>35920297.649254434</v>
      </c>
      <c r="E87" s="12">
        <v>36830286</v>
      </c>
      <c r="F87" s="247">
        <v>1</v>
      </c>
      <c r="G87" s="12">
        <f t="shared" si="9"/>
        <v>36830286</v>
      </c>
      <c r="H87" s="13">
        <f t="shared" si="10"/>
        <v>1.7721260425600587E-3</v>
      </c>
      <c r="I87" s="16">
        <f t="shared" si="11"/>
        <v>2170854.4021360721</v>
      </c>
      <c r="J87" s="211">
        <f t="shared" si="12"/>
        <v>0</v>
      </c>
      <c r="K87" s="14">
        <f t="shared" si="13"/>
        <v>0</v>
      </c>
      <c r="L87" s="16">
        <f t="shared" si="14"/>
        <v>0</v>
      </c>
      <c r="M87" s="224">
        <f t="shared" si="15"/>
        <v>38091152.051390506</v>
      </c>
      <c r="N87" s="211">
        <v>0</v>
      </c>
      <c r="O87" s="12">
        <v>0</v>
      </c>
      <c r="P87" s="255">
        <f t="shared" si="17"/>
        <v>0</v>
      </c>
      <c r="Q87" s="230">
        <f t="shared" si="16"/>
        <v>38091152.051390506</v>
      </c>
    </row>
    <row r="88" spans="1:17">
      <c r="A88" s="8" t="s">
        <v>42</v>
      </c>
      <c r="B88" s="9" t="s">
        <v>450</v>
      </c>
      <c r="C88" s="9" t="s">
        <v>451</v>
      </c>
      <c r="D88" s="15">
        <v>6047420.0336126424</v>
      </c>
      <c r="E88" s="12">
        <v>8420672</v>
      </c>
      <c r="F88" s="213"/>
      <c r="G88" s="12">
        <f t="shared" si="9"/>
        <v>0</v>
      </c>
      <c r="H88" s="13">
        <f t="shared" si="10"/>
        <v>0</v>
      </c>
      <c r="I88" s="16">
        <f t="shared" si="11"/>
        <v>0</v>
      </c>
      <c r="J88" s="211">
        <f t="shared" si="12"/>
        <v>8420672</v>
      </c>
      <c r="K88" s="14">
        <f t="shared" si="13"/>
        <v>1.3851648180561105E-4</v>
      </c>
      <c r="L88" s="16">
        <f t="shared" si="14"/>
        <v>315124.99610776512</v>
      </c>
      <c r="M88" s="224">
        <f t="shared" si="15"/>
        <v>6362545.0297204079</v>
      </c>
      <c r="N88" s="211">
        <v>0</v>
      </c>
      <c r="O88" s="12">
        <v>142774</v>
      </c>
      <c r="P88" s="255">
        <f t="shared" si="17"/>
        <v>0</v>
      </c>
      <c r="Q88" s="230">
        <f t="shared" si="16"/>
        <v>6362545.0297204079</v>
      </c>
    </row>
    <row r="89" spans="1:17">
      <c r="A89" s="8" t="s">
        <v>42</v>
      </c>
      <c r="B89" s="9" t="s">
        <v>452</v>
      </c>
      <c r="C89" s="9" t="s">
        <v>453</v>
      </c>
      <c r="D89" s="15">
        <v>26680685.442832459</v>
      </c>
      <c r="E89" s="12">
        <v>29966001</v>
      </c>
      <c r="F89" s="213"/>
      <c r="G89" s="12">
        <f t="shared" si="9"/>
        <v>0</v>
      </c>
      <c r="H89" s="13">
        <f t="shared" si="10"/>
        <v>0</v>
      </c>
      <c r="I89" s="16">
        <f t="shared" si="11"/>
        <v>0</v>
      </c>
      <c r="J89" s="211">
        <f t="shared" si="12"/>
        <v>29966001</v>
      </c>
      <c r="K89" s="14">
        <f t="shared" si="13"/>
        <v>4.9292800293176389E-4</v>
      </c>
      <c r="L89" s="16">
        <f t="shared" si="14"/>
        <v>1121411.2066697627</v>
      </c>
      <c r="M89" s="224">
        <f t="shared" si="15"/>
        <v>27802096.649502221</v>
      </c>
      <c r="N89" s="211">
        <v>0</v>
      </c>
      <c r="O89" s="12">
        <v>379525</v>
      </c>
      <c r="P89" s="255">
        <f t="shared" si="17"/>
        <v>0</v>
      </c>
      <c r="Q89" s="230">
        <f t="shared" si="16"/>
        <v>27802096.649502221</v>
      </c>
    </row>
    <row r="90" spans="1:17">
      <c r="A90" s="8" t="s">
        <v>42</v>
      </c>
      <c r="B90" s="9" t="s">
        <v>454</v>
      </c>
      <c r="C90" s="9" t="s">
        <v>455</v>
      </c>
      <c r="D90" s="15">
        <v>13278011.025253536</v>
      </c>
      <c r="E90" s="12">
        <v>16248989</v>
      </c>
      <c r="F90" s="213"/>
      <c r="G90" s="12">
        <f t="shared" si="9"/>
        <v>0</v>
      </c>
      <c r="H90" s="13">
        <f t="shared" si="10"/>
        <v>0</v>
      </c>
      <c r="I90" s="16">
        <f t="shared" si="11"/>
        <v>0</v>
      </c>
      <c r="J90" s="211">
        <f t="shared" si="12"/>
        <v>16248989</v>
      </c>
      <c r="K90" s="14">
        <f t="shared" si="13"/>
        <v>2.6728897517657428E-4</v>
      </c>
      <c r="L90" s="16">
        <f t="shared" si="14"/>
        <v>608082.41852670652</v>
      </c>
      <c r="M90" s="224">
        <f t="shared" si="15"/>
        <v>13886093.443780243</v>
      </c>
      <c r="N90" s="211">
        <v>0</v>
      </c>
      <c r="O90" s="12">
        <v>245960</v>
      </c>
      <c r="P90" s="255">
        <f t="shared" si="17"/>
        <v>0</v>
      </c>
      <c r="Q90" s="230">
        <f t="shared" si="16"/>
        <v>13886093.443780243</v>
      </c>
    </row>
    <row r="91" spans="1:17">
      <c r="A91" s="8" t="s">
        <v>42</v>
      </c>
      <c r="B91" s="9" t="s">
        <v>456</v>
      </c>
      <c r="C91" s="3" t="s">
        <v>457</v>
      </c>
      <c r="D91" s="15">
        <v>1145582.3650592507</v>
      </c>
      <c r="E91" s="12">
        <v>3054660</v>
      </c>
      <c r="F91" s="213"/>
      <c r="G91" s="12">
        <f t="shared" si="9"/>
        <v>0</v>
      </c>
      <c r="H91" s="13">
        <f t="shared" si="10"/>
        <v>0</v>
      </c>
      <c r="I91" s="16">
        <f t="shared" si="11"/>
        <v>0</v>
      </c>
      <c r="J91" s="211">
        <f t="shared" si="12"/>
        <v>3054660</v>
      </c>
      <c r="K91" s="14">
        <f t="shared" si="13"/>
        <v>5.0247861015406828E-5</v>
      </c>
      <c r="L91" s="16">
        <f t="shared" si="14"/>
        <v>114313.88381005054</v>
      </c>
      <c r="M91" s="224">
        <f t="shared" si="15"/>
        <v>1259896.2488693013</v>
      </c>
      <c r="N91" s="211">
        <v>0</v>
      </c>
      <c r="O91" s="12">
        <v>0</v>
      </c>
      <c r="P91" s="255">
        <f t="shared" si="17"/>
        <v>0</v>
      </c>
      <c r="Q91" s="230">
        <f t="shared" si="16"/>
        <v>1259896.2488693013</v>
      </c>
    </row>
    <row r="92" spans="1:17">
      <c r="A92" s="8" t="s">
        <v>42</v>
      </c>
      <c r="B92" s="3" t="s">
        <v>45</v>
      </c>
      <c r="C92" s="3" t="s">
        <v>46</v>
      </c>
      <c r="D92" s="15">
        <v>157048082.07755825</v>
      </c>
      <c r="E92" s="12">
        <v>215595013</v>
      </c>
      <c r="F92" s="213"/>
      <c r="G92" s="12">
        <f t="shared" si="9"/>
        <v>0</v>
      </c>
      <c r="H92" s="13">
        <f t="shared" si="10"/>
        <v>0</v>
      </c>
      <c r="I92" s="16">
        <f t="shared" si="11"/>
        <v>0</v>
      </c>
      <c r="J92" s="211">
        <f t="shared" si="12"/>
        <v>215595013</v>
      </c>
      <c r="K92" s="14">
        <f t="shared" si="13"/>
        <v>3.5464464944834542E-3</v>
      </c>
      <c r="L92" s="16">
        <f t="shared" si="14"/>
        <v>8068165.774949858</v>
      </c>
      <c r="M92" s="224">
        <f t="shared" si="15"/>
        <v>165116247.8525081</v>
      </c>
      <c r="N92" s="211">
        <v>0</v>
      </c>
      <c r="O92" s="12">
        <v>3575073</v>
      </c>
      <c r="P92" s="255">
        <f t="shared" si="17"/>
        <v>0</v>
      </c>
      <c r="Q92" s="230">
        <f t="shared" si="16"/>
        <v>165116247.8525081</v>
      </c>
    </row>
    <row r="93" spans="1:17">
      <c r="A93" s="8" t="s">
        <v>42</v>
      </c>
      <c r="B93" s="9" t="s">
        <v>55</v>
      </c>
      <c r="C93" s="9" t="s">
        <v>56</v>
      </c>
      <c r="D93" s="15">
        <v>908519076.70229506</v>
      </c>
      <c r="E93" s="12">
        <v>1094932826</v>
      </c>
      <c r="F93" s="213"/>
      <c r="G93" s="12">
        <f t="shared" si="9"/>
        <v>0</v>
      </c>
      <c r="H93" s="13">
        <f t="shared" si="10"/>
        <v>0</v>
      </c>
      <c r="I93" s="16">
        <f t="shared" si="11"/>
        <v>0</v>
      </c>
      <c r="J93" s="211">
        <f t="shared" si="12"/>
        <v>1094932826</v>
      </c>
      <c r="K93" s="14">
        <f t="shared" si="13"/>
        <v>1.8011180446286863E-2</v>
      </c>
      <c r="L93" s="16">
        <f t="shared" si="14"/>
        <v>40975435.515302613</v>
      </c>
      <c r="M93" s="224">
        <f t="shared" si="15"/>
        <v>949494512.21759772</v>
      </c>
      <c r="N93" s="211">
        <v>5231147</v>
      </c>
      <c r="O93" s="12">
        <v>60000000</v>
      </c>
      <c r="P93" s="255">
        <f t="shared" si="17"/>
        <v>0</v>
      </c>
      <c r="Q93" s="230">
        <f t="shared" si="16"/>
        <v>949494512.21759772</v>
      </c>
    </row>
    <row r="94" spans="1:17">
      <c r="A94" s="8" t="s">
        <v>42</v>
      </c>
      <c r="B94" s="9" t="s">
        <v>49</v>
      </c>
      <c r="C94" s="9" t="s">
        <v>431</v>
      </c>
      <c r="D94" s="15">
        <v>180835301.31747374</v>
      </c>
      <c r="E94" s="12">
        <v>277587394</v>
      </c>
      <c r="F94" s="213"/>
      <c r="G94" s="12">
        <f t="shared" si="9"/>
        <v>0</v>
      </c>
      <c r="H94" s="13">
        <f t="shared" si="10"/>
        <v>0</v>
      </c>
      <c r="I94" s="16">
        <f t="shared" si="11"/>
        <v>0</v>
      </c>
      <c r="J94" s="211">
        <f t="shared" si="12"/>
        <v>277587394</v>
      </c>
      <c r="K94" s="14">
        <f t="shared" si="13"/>
        <v>4.5661948607507788E-3</v>
      </c>
      <c r="L94" s="16">
        <f t="shared" si="14"/>
        <v>10388093.308208022</v>
      </c>
      <c r="M94" s="224">
        <f t="shared" si="15"/>
        <v>191223394.62568176</v>
      </c>
      <c r="N94" s="211">
        <v>0</v>
      </c>
      <c r="O94" s="12">
        <v>4949547</v>
      </c>
      <c r="P94" s="255">
        <f t="shared" si="17"/>
        <v>0</v>
      </c>
      <c r="Q94" s="230">
        <f t="shared" si="16"/>
        <v>191223394.62568176</v>
      </c>
    </row>
    <row r="95" spans="1:17">
      <c r="A95" s="8" t="s">
        <v>57</v>
      </c>
      <c r="B95" s="9" t="s">
        <v>58</v>
      </c>
      <c r="C95" s="9" t="s">
        <v>59</v>
      </c>
      <c r="D95" s="15">
        <v>441805749.4817695</v>
      </c>
      <c r="E95" s="12">
        <v>533510273</v>
      </c>
      <c r="F95" s="213"/>
      <c r="G95" s="12">
        <f t="shared" si="9"/>
        <v>0</v>
      </c>
      <c r="H95" s="13">
        <f t="shared" si="10"/>
        <v>0</v>
      </c>
      <c r="I95" s="16">
        <f t="shared" si="11"/>
        <v>0</v>
      </c>
      <c r="J95" s="211">
        <f t="shared" si="12"/>
        <v>533510273</v>
      </c>
      <c r="K95" s="14">
        <f t="shared" si="13"/>
        <v>8.7760176412418258E-3</v>
      </c>
      <c r="L95" s="16">
        <f t="shared" si="14"/>
        <v>19965440.133825153</v>
      </c>
      <c r="M95" s="224">
        <f t="shared" si="15"/>
        <v>461771189.61559463</v>
      </c>
      <c r="N95" s="211">
        <v>0</v>
      </c>
      <c r="O95" s="12">
        <v>8350003</v>
      </c>
      <c r="P95" s="255">
        <f t="shared" si="17"/>
        <v>0</v>
      </c>
      <c r="Q95" s="230">
        <f t="shared" si="16"/>
        <v>461771189.61559463</v>
      </c>
    </row>
    <row r="96" spans="1:17">
      <c r="A96" s="8" t="s">
        <v>57</v>
      </c>
      <c r="B96" s="9" t="s">
        <v>60</v>
      </c>
      <c r="C96" s="9" t="s">
        <v>61</v>
      </c>
      <c r="D96" s="15">
        <v>183166598.82494202</v>
      </c>
      <c r="E96" s="12">
        <v>221009851</v>
      </c>
      <c r="F96" s="213"/>
      <c r="G96" s="12">
        <f t="shared" si="9"/>
        <v>0</v>
      </c>
      <c r="H96" s="13">
        <f t="shared" si="10"/>
        <v>0</v>
      </c>
      <c r="I96" s="16">
        <f t="shared" si="11"/>
        <v>0</v>
      </c>
      <c r="J96" s="211">
        <f t="shared" si="12"/>
        <v>221009851</v>
      </c>
      <c r="K96" s="14">
        <f t="shared" si="13"/>
        <v>3.6355182822585073E-3</v>
      </c>
      <c r="L96" s="16">
        <f t="shared" si="14"/>
        <v>8270804.0921381041</v>
      </c>
      <c r="M96" s="224">
        <f t="shared" si="15"/>
        <v>191437402.91708013</v>
      </c>
      <c r="N96" s="211">
        <v>0</v>
      </c>
      <c r="O96" s="12">
        <v>3425718</v>
      </c>
      <c r="P96" s="255">
        <f t="shared" si="17"/>
        <v>0</v>
      </c>
      <c r="Q96" s="230">
        <f t="shared" si="16"/>
        <v>191437402.91708013</v>
      </c>
    </row>
    <row r="97" spans="1:17">
      <c r="A97" s="8" t="s">
        <v>57</v>
      </c>
      <c r="B97" s="9" t="s">
        <v>460</v>
      </c>
      <c r="C97" s="9" t="s">
        <v>461</v>
      </c>
      <c r="D97" s="15">
        <v>878943.41878857021</v>
      </c>
      <c r="E97" s="12">
        <v>971364</v>
      </c>
      <c r="F97" s="213"/>
      <c r="G97" s="12">
        <f t="shared" si="9"/>
        <v>0</v>
      </c>
      <c r="H97" s="13">
        <f t="shared" si="10"/>
        <v>0</v>
      </c>
      <c r="I97" s="16">
        <f t="shared" si="11"/>
        <v>0</v>
      </c>
      <c r="J97" s="211">
        <f t="shared" si="12"/>
        <v>971364</v>
      </c>
      <c r="K97" s="14">
        <f t="shared" si="13"/>
        <v>1.5978525684485225E-5</v>
      </c>
      <c r="L97" s="16">
        <f t="shared" si="14"/>
        <v>36351.145932203886</v>
      </c>
      <c r="M97" s="224">
        <f t="shared" si="15"/>
        <v>915294.56472077407</v>
      </c>
      <c r="N97" s="211">
        <v>18969</v>
      </c>
      <c r="O97" s="12">
        <v>0</v>
      </c>
      <c r="P97" s="255">
        <f t="shared" si="17"/>
        <v>18969</v>
      </c>
      <c r="Q97" s="230">
        <f t="shared" si="16"/>
        <v>896325.56472077407</v>
      </c>
    </row>
    <row r="98" spans="1:17">
      <c r="A98" s="8" t="s">
        <v>57</v>
      </c>
      <c r="B98" s="9" t="s">
        <v>462</v>
      </c>
      <c r="C98" s="9" t="s">
        <v>463</v>
      </c>
      <c r="D98" s="15">
        <v>11213410.336212443</v>
      </c>
      <c r="E98" s="12">
        <v>15057410</v>
      </c>
      <c r="F98" s="213"/>
      <c r="G98" s="12">
        <f t="shared" si="9"/>
        <v>0</v>
      </c>
      <c r="H98" s="13">
        <f t="shared" si="10"/>
        <v>0</v>
      </c>
      <c r="I98" s="16">
        <f t="shared" si="11"/>
        <v>0</v>
      </c>
      <c r="J98" s="211">
        <f t="shared" si="12"/>
        <v>15057410</v>
      </c>
      <c r="K98" s="14">
        <f t="shared" si="13"/>
        <v>2.4768800617155326E-4</v>
      </c>
      <c r="L98" s="16">
        <f t="shared" si="14"/>
        <v>563490.2140402837</v>
      </c>
      <c r="M98" s="224">
        <f t="shared" si="15"/>
        <v>11776900.550252726</v>
      </c>
      <c r="N98" s="211">
        <v>0</v>
      </c>
      <c r="O98" s="12">
        <v>251971</v>
      </c>
      <c r="P98" s="255">
        <f t="shared" si="17"/>
        <v>0</v>
      </c>
      <c r="Q98" s="230">
        <f t="shared" si="16"/>
        <v>11776900.550252726</v>
      </c>
    </row>
    <row r="99" spans="1:17">
      <c r="A99" s="8" t="s">
        <v>57</v>
      </c>
      <c r="B99" s="9" t="s">
        <v>464</v>
      </c>
      <c r="C99" s="9" t="s">
        <v>465</v>
      </c>
      <c r="D99" s="15">
        <v>1140101.3792644639</v>
      </c>
      <c r="E99" s="12">
        <v>1146321</v>
      </c>
      <c r="F99" s="213"/>
      <c r="G99" s="12">
        <f t="shared" si="9"/>
        <v>0</v>
      </c>
      <c r="H99" s="13">
        <f t="shared" si="10"/>
        <v>0</v>
      </c>
      <c r="I99" s="16">
        <f t="shared" si="11"/>
        <v>0</v>
      </c>
      <c r="J99" s="211">
        <f t="shared" si="12"/>
        <v>1146321</v>
      </c>
      <c r="K99" s="14">
        <f t="shared" si="13"/>
        <v>1.8856494106395529E-5</v>
      </c>
      <c r="L99" s="16">
        <f t="shared" si="14"/>
        <v>42898.524092049825</v>
      </c>
      <c r="M99" s="224">
        <f t="shared" si="15"/>
        <v>1182999.9033565137</v>
      </c>
      <c r="N99" s="211">
        <v>0</v>
      </c>
      <c r="O99" s="12">
        <v>0</v>
      </c>
      <c r="P99" s="255">
        <f t="shared" si="17"/>
        <v>0</v>
      </c>
      <c r="Q99" s="230">
        <f t="shared" si="16"/>
        <v>1182999.9033565137</v>
      </c>
    </row>
    <row r="100" spans="1:17">
      <c r="A100" s="8" t="s">
        <v>57</v>
      </c>
      <c r="B100" s="9" t="s">
        <v>62</v>
      </c>
      <c r="C100" s="9" t="s">
        <v>63</v>
      </c>
      <c r="D100" s="15">
        <v>90262716.130068526</v>
      </c>
      <c r="E100" s="12">
        <v>100650695</v>
      </c>
      <c r="F100" s="213"/>
      <c r="G100" s="12">
        <f t="shared" si="9"/>
        <v>0</v>
      </c>
      <c r="H100" s="13">
        <f t="shared" si="10"/>
        <v>0</v>
      </c>
      <c r="I100" s="16">
        <f t="shared" si="11"/>
        <v>0</v>
      </c>
      <c r="J100" s="211">
        <f t="shared" si="12"/>
        <v>100650695</v>
      </c>
      <c r="K100" s="14">
        <f t="shared" si="13"/>
        <v>1.6556612302069962E-3</v>
      </c>
      <c r="L100" s="16">
        <f t="shared" si="14"/>
        <v>3766629.2987209163</v>
      </c>
      <c r="M100" s="224">
        <f t="shared" si="15"/>
        <v>94029345.428789437</v>
      </c>
      <c r="N100" s="211">
        <v>0</v>
      </c>
      <c r="O100" s="12">
        <v>0</v>
      </c>
      <c r="P100" s="255">
        <f t="shared" si="17"/>
        <v>0</v>
      </c>
      <c r="Q100" s="230">
        <f t="shared" si="16"/>
        <v>94029345.428789437</v>
      </c>
    </row>
    <row r="101" spans="1:17">
      <c r="A101" s="8" t="s">
        <v>57</v>
      </c>
      <c r="B101" s="9" t="s">
        <v>64</v>
      </c>
      <c r="C101" s="9" t="s">
        <v>65</v>
      </c>
      <c r="D101" s="15">
        <v>268601407.40729612</v>
      </c>
      <c r="E101" s="12">
        <v>358663593</v>
      </c>
      <c r="F101" s="213"/>
      <c r="G101" s="12">
        <f t="shared" si="9"/>
        <v>0</v>
      </c>
      <c r="H101" s="13">
        <f t="shared" si="10"/>
        <v>0</v>
      </c>
      <c r="I101" s="16">
        <f t="shared" si="11"/>
        <v>0</v>
      </c>
      <c r="J101" s="211">
        <f t="shared" si="12"/>
        <v>358663593</v>
      </c>
      <c r="K101" s="14">
        <f t="shared" si="13"/>
        <v>5.8998639365266314E-3</v>
      </c>
      <c r="L101" s="16">
        <f t="shared" si="14"/>
        <v>13422190.455598086</v>
      </c>
      <c r="M101" s="224">
        <f t="shared" si="15"/>
        <v>282023597.86289418</v>
      </c>
      <c r="N101" s="211">
        <v>0</v>
      </c>
      <c r="O101" s="12">
        <v>5871559</v>
      </c>
      <c r="P101" s="255">
        <f t="shared" si="17"/>
        <v>0</v>
      </c>
      <c r="Q101" s="230">
        <f t="shared" si="16"/>
        <v>282023597.86289418</v>
      </c>
    </row>
    <row r="102" spans="1:17">
      <c r="A102" s="8" t="s">
        <v>57</v>
      </c>
      <c r="B102" s="9" t="s">
        <v>66</v>
      </c>
      <c r="C102" s="9" t="s">
        <v>67</v>
      </c>
      <c r="D102" s="15">
        <v>1899282683.7834523</v>
      </c>
      <c r="E102" s="12">
        <v>2468495262</v>
      </c>
      <c r="F102" s="213"/>
      <c r="G102" s="12">
        <f t="shared" si="9"/>
        <v>0</v>
      </c>
      <c r="H102" s="13">
        <f t="shared" si="10"/>
        <v>0</v>
      </c>
      <c r="I102" s="16">
        <f t="shared" si="11"/>
        <v>0</v>
      </c>
      <c r="J102" s="211">
        <f t="shared" si="12"/>
        <v>2468495262</v>
      </c>
      <c r="K102" s="14">
        <f t="shared" si="13"/>
        <v>4.0605699764348982E-2</v>
      </c>
      <c r="L102" s="16">
        <f t="shared" si="14"/>
        <v>92377966.963893935</v>
      </c>
      <c r="M102" s="224">
        <f t="shared" si="15"/>
        <v>1991660650.7473462</v>
      </c>
      <c r="N102" s="211">
        <v>0</v>
      </c>
      <c r="O102" s="12">
        <v>40590582</v>
      </c>
      <c r="P102" s="255">
        <f t="shared" si="17"/>
        <v>0</v>
      </c>
      <c r="Q102" s="230">
        <f t="shared" si="16"/>
        <v>1991660650.7473462</v>
      </c>
    </row>
    <row r="103" spans="1:17">
      <c r="A103" s="8" t="s">
        <v>57</v>
      </c>
      <c r="B103" s="9" t="s">
        <v>468</v>
      </c>
      <c r="C103" s="9" t="s">
        <v>469</v>
      </c>
      <c r="D103" s="15">
        <v>502142.01664322504</v>
      </c>
      <c r="E103" s="12">
        <v>265928</v>
      </c>
      <c r="F103" s="213"/>
      <c r="G103" s="12">
        <f t="shared" si="9"/>
        <v>0</v>
      </c>
      <c r="H103" s="13">
        <f t="shared" si="10"/>
        <v>0</v>
      </c>
      <c r="I103" s="16">
        <f t="shared" si="11"/>
        <v>0</v>
      </c>
      <c r="J103" s="211">
        <f t="shared" si="12"/>
        <v>265928</v>
      </c>
      <c r="K103" s="14">
        <f t="shared" si="13"/>
        <v>4.3744027761207817E-6</v>
      </c>
      <c r="L103" s="16">
        <f t="shared" si="14"/>
        <v>9951.7663156747785</v>
      </c>
      <c r="M103" s="224">
        <f t="shared" si="15"/>
        <v>512093.7829588998</v>
      </c>
      <c r="N103" s="211">
        <v>240456</v>
      </c>
      <c r="O103" s="12">
        <v>0</v>
      </c>
      <c r="P103" s="255">
        <f t="shared" si="17"/>
        <v>240456</v>
      </c>
      <c r="Q103" s="230">
        <f t="shared" si="16"/>
        <v>271637.7829588998</v>
      </c>
    </row>
    <row r="104" spans="1:17">
      <c r="A104" s="8" t="s">
        <v>57</v>
      </c>
      <c r="B104" s="9" t="s">
        <v>470</v>
      </c>
      <c r="C104" s="9" t="s">
        <v>471</v>
      </c>
      <c r="D104" s="15">
        <v>42158016.409805715</v>
      </c>
      <c r="E104" s="12">
        <v>56398943</v>
      </c>
      <c r="F104" s="213">
        <v>1</v>
      </c>
      <c r="G104" s="12">
        <f t="shared" si="9"/>
        <v>56398943</v>
      </c>
      <c r="H104" s="13">
        <f t="shared" si="10"/>
        <v>2.7136915435074364E-3</v>
      </c>
      <c r="I104" s="16">
        <f t="shared" si="11"/>
        <v>3324272.1407966097</v>
      </c>
      <c r="J104" s="211">
        <f t="shared" si="12"/>
        <v>0</v>
      </c>
      <c r="K104" s="14">
        <f t="shared" si="13"/>
        <v>0</v>
      </c>
      <c r="L104" s="16">
        <f t="shared" si="14"/>
        <v>0</v>
      </c>
      <c r="M104" s="224">
        <f t="shared" si="15"/>
        <v>45482288.550602324</v>
      </c>
      <c r="N104" s="211">
        <v>0</v>
      </c>
      <c r="O104" s="12">
        <v>3283171.0551760378</v>
      </c>
      <c r="P104" s="255">
        <f t="shared" si="17"/>
        <v>0</v>
      </c>
      <c r="Q104" s="230">
        <f t="shared" si="16"/>
        <v>45482288.550602324</v>
      </c>
    </row>
    <row r="105" spans="1:17">
      <c r="A105" s="8" t="s">
        <v>57</v>
      </c>
      <c r="B105" s="9" t="s">
        <v>472</v>
      </c>
      <c r="C105" s="9" t="s">
        <v>473</v>
      </c>
      <c r="D105" s="15">
        <v>54144769.346663564</v>
      </c>
      <c r="E105" s="12">
        <v>71742663</v>
      </c>
      <c r="F105" s="213"/>
      <c r="G105" s="12">
        <f t="shared" si="9"/>
        <v>0</v>
      </c>
      <c r="H105" s="13">
        <f t="shared" si="10"/>
        <v>0</v>
      </c>
      <c r="I105" s="16">
        <f t="shared" si="11"/>
        <v>0</v>
      </c>
      <c r="J105" s="211">
        <f t="shared" si="12"/>
        <v>71742663</v>
      </c>
      <c r="K105" s="14">
        <f t="shared" si="13"/>
        <v>1.1801363684662679E-3</v>
      </c>
      <c r="L105" s="16">
        <f t="shared" si="14"/>
        <v>2684810.2382607595</v>
      </c>
      <c r="M105" s="224">
        <f t="shared" si="15"/>
        <v>56829579.584924325</v>
      </c>
      <c r="N105" s="211">
        <v>0</v>
      </c>
      <c r="O105" s="12">
        <v>1257068</v>
      </c>
      <c r="P105" s="255">
        <f t="shared" si="17"/>
        <v>0</v>
      </c>
      <c r="Q105" s="230">
        <f t="shared" si="16"/>
        <v>56829579.584924325</v>
      </c>
    </row>
    <row r="106" spans="1:17">
      <c r="A106" s="8" t="s">
        <v>57</v>
      </c>
      <c r="B106" s="9" t="s">
        <v>474</v>
      </c>
      <c r="C106" s="9" t="s">
        <v>475</v>
      </c>
      <c r="D106" s="15">
        <v>1394409.607013958</v>
      </c>
      <c r="E106" s="12">
        <v>1644725</v>
      </c>
      <c r="F106" s="213"/>
      <c r="G106" s="12">
        <f t="shared" si="9"/>
        <v>0</v>
      </c>
      <c r="H106" s="13">
        <f t="shared" si="10"/>
        <v>0</v>
      </c>
      <c r="I106" s="16">
        <f t="shared" si="11"/>
        <v>0</v>
      </c>
      <c r="J106" s="211">
        <f t="shared" si="12"/>
        <v>1644725</v>
      </c>
      <c r="K106" s="14">
        <f t="shared" si="13"/>
        <v>2.7055028451141861E-5</v>
      </c>
      <c r="L106" s="16">
        <f t="shared" si="14"/>
        <v>61550.189726347737</v>
      </c>
      <c r="M106" s="224">
        <f t="shared" si="15"/>
        <v>1455959.7967403058</v>
      </c>
      <c r="N106" s="211">
        <v>0</v>
      </c>
      <c r="O106" s="12">
        <v>0</v>
      </c>
      <c r="P106" s="255">
        <f t="shared" si="17"/>
        <v>0</v>
      </c>
      <c r="Q106" s="230">
        <f t="shared" si="16"/>
        <v>1455959.7967403058</v>
      </c>
    </row>
    <row r="107" spans="1:17">
      <c r="A107" s="8" t="s">
        <v>57</v>
      </c>
      <c r="B107" s="9" t="s">
        <v>458</v>
      </c>
      <c r="C107" s="9" t="s">
        <v>459</v>
      </c>
      <c r="D107" s="15">
        <v>67649785.866697162</v>
      </c>
      <c r="E107" s="12">
        <v>90581505</v>
      </c>
      <c r="F107" s="213">
        <v>1</v>
      </c>
      <c r="G107" s="12">
        <f t="shared" si="9"/>
        <v>90581505</v>
      </c>
      <c r="H107" s="13">
        <f t="shared" si="10"/>
        <v>4.3584196979839958E-3</v>
      </c>
      <c r="I107" s="16">
        <f t="shared" si="11"/>
        <v>5339064.1300303945</v>
      </c>
      <c r="J107" s="211">
        <f t="shared" si="12"/>
        <v>0</v>
      </c>
      <c r="K107" s="14">
        <f t="shared" si="13"/>
        <v>0</v>
      </c>
      <c r="L107" s="16">
        <f t="shared" si="14"/>
        <v>0</v>
      </c>
      <c r="M107" s="224">
        <f t="shared" si="15"/>
        <v>72988849.996727556</v>
      </c>
      <c r="N107" s="211">
        <v>0</v>
      </c>
      <c r="O107" s="12">
        <v>5457268.6294680312</v>
      </c>
      <c r="P107" s="255">
        <f t="shared" si="17"/>
        <v>0</v>
      </c>
      <c r="Q107" s="230">
        <f t="shared" si="16"/>
        <v>72988849.996727556</v>
      </c>
    </row>
    <row r="108" spans="1:17">
      <c r="A108" s="8" t="s">
        <v>57</v>
      </c>
      <c r="B108" s="3" t="s">
        <v>68</v>
      </c>
      <c r="C108" s="9" t="s">
        <v>69</v>
      </c>
      <c r="D108" s="15">
        <v>83121823.489964843</v>
      </c>
      <c r="E108" s="12">
        <v>100723253</v>
      </c>
      <c r="F108" s="213">
        <v>1</v>
      </c>
      <c r="G108" s="12">
        <f t="shared" si="9"/>
        <v>100723253</v>
      </c>
      <c r="H108" s="13">
        <f t="shared" si="10"/>
        <v>4.8464000451331158E-3</v>
      </c>
      <c r="I108" s="16">
        <f t="shared" si="11"/>
        <v>5936840.0552880671</v>
      </c>
      <c r="J108" s="211">
        <f t="shared" si="12"/>
        <v>0</v>
      </c>
      <c r="K108" s="14">
        <f t="shared" si="13"/>
        <v>0</v>
      </c>
      <c r="L108" s="16">
        <f t="shared" si="14"/>
        <v>0</v>
      </c>
      <c r="M108" s="224">
        <f t="shared" si="15"/>
        <v>89058663.545252904</v>
      </c>
      <c r="N108" s="211">
        <v>0</v>
      </c>
      <c r="O108" s="12">
        <v>6024416.7369369715</v>
      </c>
      <c r="P108" s="255">
        <f t="shared" si="17"/>
        <v>0</v>
      </c>
      <c r="Q108" s="230">
        <f t="shared" si="16"/>
        <v>89058663.545252904</v>
      </c>
    </row>
    <row r="109" spans="1:17">
      <c r="A109" s="8" t="s">
        <v>57</v>
      </c>
      <c r="B109" s="3" t="s">
        <v>466</v>
      </c>
      <c r="C109" s="9" t="s">
        <v>467</v>
      </c>
      <c r="D109" s="15">
        <v>12444139.854555298</v>
      </c>
      <c r="E109" s="225">
        <v>22200102</v>
      </c>
      <c r="F109" s="213"/>
      <c r="G109" s="12">
        <f t="shared" si="9"/>
        <v>0</v>
      </c>
      <c r="H109" s="13">
        <f t="shared" si="10"/>
        <v>0</v>
      </c>
      <c r="I109" s="16">
        <f t="shared" si="11"/>
        <v>0</v>
      </c>
      <c r="J109" s="211">
        <f t="shared" si="12"/>
        <v>22200102</v>
      </c>
      <c r="K109" s="14">
        <f t="shared" si="13"/>
        <v>3.6518225917904289E-4</v>
      </c>
      <c r="L109" s="16">
        <f t="shared" si="14"/>
        <v>830789.63963232259</v>
      </c>
      <c r="M109" s="224">
        <f t="shared" si="15"/>
        <v>13274929.49418762</v>
      </c>
      <c r="N109" s="211">
        <v>0</v>
      </c>
      <c r="O109" s="12">
        <v>445720</v>
      </c>
      <c r="P109" s="255">
        <f t="shared" si="17"/>
        <v>0</v>
      </c>
      <c r="Q109" s="230">
        <f t="shared" si="16"/>
        <v>13274929.49418762</v>
      </c>
    </row>
    <row r="110" spans="1:17">
      <c r="A110" s="8" t="s">
        <v>70</v>
      </c>
      <c r="B110" s="9" t="s">
        <v>476</v>
      </c>
      <c r="C110" s="9" t="s">
        <v>477</v>
      </c>
      <c r="D110" s="15">
        <v>325504.66980672273</v>
      </c>
      <c r="E110" s="12">
        <v>269898</v>
      </c>
      <c r="F110" s="213"/>
      <c r="G110" s="12">
        <f t="shared" si="9"/>
        <v>0</v>
      </c>
      <c r="H110" s="13">
        <f t="shared" si="10"/>
        <v>0</v>
      </c>
      <c r="I110" s="16">
        <f t="shared" si="11"/>
        <v>0</v>
      </c>
      <c r="J110" s="211">
        <f t="shared" si="12"/>
        <v>269898</v>
      </c>
      <c r="K110" s="14">
        <f t="shared" si="13"/>
        <v>4.439707591789683E-6</v>
      </c>
      <c r="L110" s="16">
        <f t="shared" si="14"/>
        <v>10100.334771321528</v>
      </c>
      <c r="M110" s="224">
        <f t="shared" si="15"/>
        <v>335605.00457804423</v>
      </c>
      <c r="N110" s="211">
        <v>55823</v>
      </c>
      <c r="O110" s="12">
        <v>0</v>
      </c>
      <c r="P110" s="255">
        <f t="shared" si="17"/>
        <v>55823</v>
      </c>
      <c r="Q110" s="230">
        <f t="shared" si="16"/>
        <v>279782.00457804423</v>
      </c>
    </row>
    <row r="111" spans="1:17">
      <c r="A111" s="8" t="s">
        <v>70</v>
      </c>
      <c r="B111" s="9" t="s">
        <v>71</v>
      </c>
      <c r="C111" s="9" t="s">
        <v>72</v>
      </c>
      <c r="D111" s="15">
        <v>1152721443.9522035</v>
      </c>
      <c r="E111" s="12">
        <v>1481821333</v>
      </c>
      <c r="F111" s="213"/>
      <c r="G111" s="12">
        <f t="shared" si="9"/>
        <v>0</v>
      </c>
      <c r="H111" s="13">
        <f t="shared" si="10"/>
        <v>0</v>
      </c>
      <c r="I111" s="16">
        <f t="shared" si="11"/>
        <v>0</v>
      </c>
      <c r="J111" s="211">
        <f t="shared" si="12"/>
        <v>1481821333</v>
      </c>
      <c r="K111" s="14">
        <f t="shared" si="13"/>
        <v>2.4375332243277117E-2</v>
      </c>
      <c r="L111" s="16">
        <f t="shared" si="14"/>
        <v>55453880.853455439</v>
      </c>
      <c r="M111" s="224">
        <f t="shared" si="15"/>
        <v>1208175324.8056591</v>
      </c>
      <c r="N111" s="211">
        <v>0</v>
      </c>
      <c r="O111" s="12">
        <v>39328162</v>
      </c>
      <c r="P111" s="255">
        <f t="shared" si="17"/>
        <v>0</v>
      </c>
      <c r="Q111" s="230">
        <f t="shared" si="16"/>
        <v>1208175324.8056591</v>
      </c>
    </row>
    <row r="112" spans="1:17">
      <c r="A112" s="8" t="s">
        <v>70</v>
      </c>
      <c r="B112" s="9" t="s">
        <v>73</v>
      </c>
      <c r="C112" s="9" t="s">
        <v>74</v>
      </c>
      <c r="D112" s="15">
        <v>129239946.01709649</v>
      </c>
      <c r="E112" s="12">
        <v>122782984</v>
      </c>
      <c r="F112" s="213"/>
      <c r="G112" s="12">
        <f t="shared" si="9"/>
        <v>0</v>
      </c>
      <c r="H112" s="13">
        <f t="shared" si="10"/>
        <v>0</v>
      </c>
      <c r="I112" s="16">
        <f t="shared" si="11"/>
        <v>0</v>
      </c>
      <c r="J112" s="211">
        <f t="shared" si="12"/>
        <v>122782984</v>
      </c>
      <c r="K112" s="14">
        <f t="shared" si="13"/>
        <v>2.0197279943067054E-3</v>
      </c>
      <c r="L112" s="16">
        <f t="shared" si="14"/>
        <v>4594881.1870477544</v>
      </c>
      <c r="M112" s="224">
        <f t="shared" si="15"/>
        <v>133834827.20414424</v>
      </c>
      <c r="N112" s="211">
        <v>17114510</v>
      </c>
      <c r="O112" s="12">
        <v>0</v>
      </c>
      <c r="P112" s="255">
        <f t="shared" si="17"/>
        <v>17114510</v>
      </c>
      <c r="Q112" s="230">
        <f t="shared" si="16"/>
        <v>116720317.20414424</v>
      </c>
    </row>
    <row r="113" spans="1:17">
      <c r="A113" s="8" t="s">
        <v>70</v>
      </c>
      <c r="B113" s="9" t="s">
        <v>478</v>
      </c>
      <c r="C113" s="9" t="s">
        <v>479</v>
      </c>
      <c r="D113" s="15">
        <v>5379105.9583253367</v>
      </c>
      <c r="E113" s="12">
        <v>4877667</v>
      </c>
      <c r="F113" s="213"/>
      <c r="G113" s="12">
        <f t="shared" si="9"/>
        <v>0</v>
      </c>
      <c r="H113" s="13">
        <f t="shared" si="10"/>
        <v>0</v>
      </c>
      <c r="I113" s="16">
        <f t="shared" si="11"/>
        <v>0</v>
      </c>
      <c r="J113" s="211">
        <f t="shared" si="12"/>
        <v>4877667</v>
      </c>
      <c r="K113" s="14">
        <f t="shared" si="13"/>
        <v>8.023555272777866E-5</v>
      </c>
      <c r="L113" s="16">
        <f t="shared" si="14"/>
        <v>182535.88245569644</v>
      </c>
      <c r="M113" s="224">
        <f t="shared" si="15"/>
        <v>5561641.840781033</v>
      </c>
      <c r="N113" s="211">
        <v>1054770</v>
      </c>
      <c r="O113" s="12">
        <v>0</v>
      </c>
      <c r="P113" s="255">
        <f t="shared" si="17"/>
        <v>1054770</v>
      </c>
      <c r="Q113" s="230">
        <f t="shared" si="16"/>
        <v>4506871.840781033</v>
      </c>
    </row>
    <row r="114" spans="1:17">
      <c r="A114" s="8" t="s">
        <v>70</v>
      </c>
      <c r="B114" s="9" t="s">
        <v>480</v>
      </c>
      <c r="C114" s="9" t="s">
        <v>481</v>
      </c>
      <c r="D114" s="15">
        <v>36973084.950656787</v>
      </c>
      <c r="E114" s="12">
        <v>51963274</v>
      </c>
      <c r="F114" s="213"/>
      <c r="G114" s="12">
        <f t="shared" si="9"/>
        <v>0</v>
      </c>
      <c r="H114" s="13">
        <f t="shared" si="10"/>
        <v>0</v>
      </c>
      <c r="I114" s="16">
        <f t="shared" si="11"/>
        <v>0</v>
      </c>
      <c r="J114" s="211">
        <f t="shared" si="12"/>
        <v>51963274</v>
      </c>
      <c r="K114" s="14">
        <f t="shared" si="13"/>
        <v>8.5477381111400395E-4</v>
      </c>
      <c r="L114" s="16">
        <f t="shared" si="14"/>
        <v>1944610.420284359</v>
      </c>
      <c r="M114" s="224">
        <f t="shared" si="15"/>
        <v>38917695.370941147</v>
      </c>
      <c r="N114" s="211">
        <v>7523</v>
      </c>
      <c r="O114" s="12">
        <v>943594</v>
      </c>
      <c r="P114" s="255">
        <f t="shared" si="17"/>
        <v>0</v>
      </c>
      <c r="Q114" s="230">
        <f t="shared" si="16"/>
        <v>38917695.370941147</v>
      </c>
    </row>
    <row r="115" spans="1:17">
      <c r="A115" s="8" t="s">
        <v>70</v>
      </c>
      <c r="B115" s="9" t="s">
        <v>482</v>
      </c>
      <c r="C115" s="9" t="s">
        <v>483</v>
      </c>
      <c r="D115" s="15">
        <v>3267111.0073040039</v>
      </c>
      <c r="E115" s="12">
        <v>4322904</v>
      </c>
      <c r="F115" s="213"/>
      <c r="G115" s="12">
        <f t="shared" si="9"/>
        <v>0</v>
      </c>
      <c r="H115" s="13">
        <f t="shared" si="10"/>
        <v>0</v>
      </c>
      <c r="I115" s="16">
        <f t="shared" si="11"/>
        <v>0</v>
      </c>
      <c r="J115" s="211">
        <f t="shared" si="12"/>
        <v>4322904</v>
      </c>
      <c r="K115" s="14">
        <f t="shared" si="13"/>
        <v>7.1109936744169971E-5</v>
      </c>
      <c r="L115" s="16">
        <f t="shared" si="14"/>
        <v>161775.10609298668</v>
      </c>
      <c r="M115" s="224">
        <f t="shared" si="15"/>
        <v>3428886.1133969906</v>
      </c>
      <c r="N115" s="211">
        <v>37826</v>
      </c>
      <c r="O115" s="12">
        <v>0</v>
      </c>
      <c r="P115" s="255">
        <f t="shared" si="17"/>
        <v>37826</v>
      </c>
      <c r="Q115" s="230">
        <f t="shared" si="16"/>
        <v>3391060.1133969906</v>
      </c>
    </row>
    <row r="116" spans="1:17">
      <c r="A116" s="8" t="s">
        <v>70</v>
      </c>
      <c r="B116" s="9" t="s">
        <v>484</v>
      </c>
      <c r="C116" s="9" t="s">
        <v>485</v>
      </c>
      <c r="D116" s="15">
        <v>6637.8286288728259</v>
      </c>
      <c r="E116" s="12">
        <v>5748</v>
      </c>
      <c r="F116" s="213"/>
      <c r="G116" s="12">
        <f t="shared" si="9"/>
        <v>0</v>
      </c>
      <c r="H116" s="13">
        <f t="shared" si="10"/>
        <v>0</v>
      </c>
      <c r="I116" s="16">
        <f t="shared" si="11"/>
        <v>0</v>
      </c>
      <c r="J116" s="211">
        <f t="shared" si="12"/>
        <v>5748</v>
      </c>
      <c r="K116" s="14">
        <f t="shared" si="13"/>
        <v>9.4552161326156906E-8</v>
      </c>
      <c r="L116" s="16">
        <f t="shared" si="14"/>
        <v>215.10616701700695</v>
      </c>
      <c r="M116" s="224">
        <f t="shared" si="15"/>
        <v>6852.9347958898325</v>
      </c>
      <c r="N116" s="211">
        <v>2078</v>
      </c>
      <c r="O116" s="12">
        <v>0</v>
      </c>
      <c r="P116" s="255">
        <f t="shared" si="17"/>
        <v>2078</v>
      </c>
      <c r="Q116" s="230">
        <f t="shared" si="16"/>
        <v>4774.9347958898325</v>
      </c>
    </row>
    <row r="117" spans="1:17">
      <c r="A117" s="8" t="s">
        <v>70</v>
      </c>
      <c r="B117" s="9" t="s">
        <v>486</v>
      </c>
      <c r="C117" s="9" t="s">
        <v>487</v>
      </c>
      <c r="D117" s="15">
        <v>1997072.8917881337</v>
      </c>
      <c r="E117" s="12">
        <v>2398190</v>
      </c>
      <c r="F117" s="213"/>
      <c r="G117" s="12">
        <f t="shared" si="9"/>
        <v>0</v>
      </c>
      <c r="H117" s="13">
        <f t="shared" si="10"/>
        <v>0</v>
      </c>
      <c r="I117" s="16">
        <f t="shared" si="11"/>
        <v>0</v>
      </c>
      <c r="J117" s="211">
        <f t="shared" si="12"/>
        <v>2398190</v>
      </c>
      <c r="K117" s="14">
        <f t="shared" si="13"/>
        <v>3.9449208032494125E-5</v>
      </c>
      <c r="L117" s="16">
        <f t="shared" si="14"/>
        <v>89746.948273924136</v>
      </c>
      <c r="M117" s="224">
        <f t="shared" si="15"/>
        <v>2086819.8400620578</v>
      </c>
      <c r="N117" s="211">
        <v>946</v>
      </c>
      <c r="O117" s="12">
        <v>0</v>
      </c>
      <c r="P117" s="255">
        <f t="shared" si="17"/>
        <v>946</v>
      </c>
      <c r="Q117" s="230">
        <f t="shared" si="16"/>
        <v>2085873.8400620578</v>
      </c>
    </row>
    <row r="118" spans="1:17">
      <c r="A118" s="8" t="s">
        <v>70</v>
      </c>
      <c r="B118" s="9" t="s">
        <v>488</v>
      </c>
      <c r="C118" s="9" t="s">
        <v>489</v>
      </c>
      <c r="D118" s="15">
        <v>19559347.254157994</v>
      </c>
      <c r="E118" s="12">
        <v>18456974</v>
      </c>
      <c r="F118" s="213"/>
      <c r="G118" s="12">
        <f t="shared" si="9"/>
        <v>0</v>
      </c>
      <c r="H118" s="13">
        <f t="shared" si="10"/>
        <v>0</v>
      </c>
      <c r="I118" s="16">
        <f t="shared" si="11"/>
        <v>0</v>
      </c>
      <c r="J118" s="211">
        <f t="shared" si="12"/>
        <v>18456974</v>
      </c>
      <c r="K118" s="14">
        <f t="shared" si="13"/>
        <v>3.0360939165634715E-4</v>
      </c>
      <c r="L118" s="16">
        <f t="shared" si="14"/>
        <v>690711.36601818982</v>
      </c>
      <c r="M118" s="224">
        <f t="shared" si="15"/>
        <v>20250058.620176185</v>
      </c>
      <c r="N118" s="211">
        <v>1102374</v>
      </c>
      <c r="O118" s="12">
        <v>0</v>
      </c>
      <c r="P118" s="255">
        <f t="shared" si="17"/>
        <v>1102374</v>
      </c>
      <c r="Q118" s="230">
        <f t="shared" si="16"/>
        <v>19147684.620176185</v>
      </c>
    </row>
    <row r="119" spans="1:17">
      <c r="A119" s="8" t="s">
        <v>70</v>
      </c>
      <c r="B119" s="9" t="s">
        <v>75</v>
      </c>
      <c r="C119" s="9" t="s">
        <v>76</v>
      </c>
      <c r="D119" s="15">
        <v>11142310.88511206</v>
      </c>
      <c r="E119" s="12">
        <v>13565419</v>
      </c>
      <c r="F119" s="247">
        <v>1</v>
      </c>
      <c r="G119" s="12">
        <f t="shared" si="9"/>
        <v>13565419</v>
      </c>
      <c r="H119" s="13">
        <f t="shared" si="10"/>
        <v>6.5271370111377985E-4</v>
      </c>
      <c r="I119" s="16">
        <f t="shared" si="11"/>
        <v>799574.28386438033</v>
      </c>
      <c r="J119" s="211">
        <f t="shared" si="12"/>
        <v>0</v>
      </c>
      <c r="K119" s="14">
        <f t="shared" si="13"/>
        <v>0</v>
      </c>
      <c r="L119" s="16">
        <f t="shared" si="14"/>
        <v>0</v>
      </c>
      <c r="M119" s="224">
        <f t="shared" si="15"/>
        <v>11941885.168976441</v>
      </c>
      <c r="N119" s="211">
        <v>0</v>
      </c>
      <c r="O119" s="12">
        <v>966452.59837510088</v>
      </c>
      <c r="P119" s="255">
        <f t="shared" si="17"/>
        <v>0</v>
      </c>
      <c r="Q119" s="230">
        <f t="shared" si="16"/>
        <v>11941885.168976441</v>
      </c>
    </row>
    <row r="120" spans="1:17">
      <c r="A120" s="8" t="s">
        <v>70</v>
      </c>
      <c r="B120" s="9" t="s">
        <v>490</v>
      </c>
      <c r="C120" s="9" t="s">
        <v>491</v>
      </c>
      <c r="D120" s="15">
        <v>234811393.43951148</v>
      </c>
      <c r="E120" s="12">
        <v>293875604</v>
      </c>
      <c r="F120" s="213">
        <v>1</v>
      </c>
      <c r="G120" s="12">
        <f t="shared" si="9"/>
        <v>293875604</v>
      </c>
      <c r="H120" s="13">
        <f t="shared" si="10"/>
        <v>1.4140118573107659E-2</v>
      </c>
      <c r="I120" s="16">
        <f t="shared" si="11"/>
        <v>17321645.252056882</v>
      </c>
      <c r="J120" s="211">
        <f t="shared" si="12"/>
        <v>0</v>
      </c>
      <c r="K120" s="14">
        <f t="shared" si="13"/>
        <v>0</v>
      </c>
      <c r="L120" s="16">
        <f t="shared" si="14"/>
        <v>0</v>
      </c>
      <c r="M120" s="224">
        <f t="shared" si="15"/>
        <v>252133038.69156837</v>
      </c>
      <c r="N120" s="211">
        <v>0</v>
      </c>
      <c r="O120" s="12">
        <v>18562524.71360407</v>
      </c>
      <c r="P120" s="255">
        <f t="shared" si="17"/>
        <v>0</v>
      </c>
      <c r="Q120" s="230">
        <f t="shared" si="16"/>
        <v>252133038.69156837</v>
      </c>
    </row>
    <row r="121" spans="1:17">
      <c r="A121" s="8" t="s">
        <v>70</v>
      </c>
      <c r="B121" s="9" t="s">
        <v>77</v>
      </c>
      <c r="C121" s="9" t="s">
        <v>78</v>
      </c>
      <c r="D121" s="15">
        <v>410341716.69836384</v>
      </c>
      <c r="E121" s="12">
        <v>567896362</v>
      </c>
      <c r="F121" s="213"/>
      <c r="G121" s="12">
        <f t="shared" si="9"/>
        <v>0</v>
      </c>
      <c r="H121" s="13">
        <f t="shared" si="10"/>
        <v>0</v>
      </c>
      <c r="I121" s="16">
        <f t="shared" si="11"/>
        <v>0</v>
      </c>
      <c r="J121" s="211">
        <f t="shared" si="12"/>
        <v>567896362</v>
      </c>
      <c r="K121" s="14">
        <f t="shared" si="13"/>
        <v>9.3416542164860127E-3</v>
      </c>
      <c r="L121" s="16">
        <f t="shared" si="14"/>
        <v>21252263.342505679</v>
      </c>
      <c r="M121" s="224">
        <f t="shared" si="15"/>
        <v>431593980.04086953</v>
      </c>
      <c r="N121" s="211">
        <v>0</v>
      </c>
      <c r="O121" s="12">
        <v>9740773</v>
      </c>
      <c r="P121" s="255">
        <f t="shared" si="17"/>
        <v>0</v>
      </c>
      <c r="Q121" s="230">
        <f t="shared" si="16"/>
        <v>431593980.04086953</v>
      </c>
    </row>
    <row r="122" spans="1:17">
      <c r="A122" s="8" t="s">
        <v>70</v>
      </c>
      <c r="B122" s="9" t="s">
        <v>492</v>
      </c>
      <c r="C122" s="9" t="s">
        <v>493</v>
      </c>
      <c r="D122" s="15">
        <v>8857599.3621155433</v>
      </c>
      <c r="E122" s="12">
        <v>10534771</v>
      </c>
      <c r="F122" s="213"/>
      <c r="G122" s="12">
        <f t="shared" si="9"/>
        <v>0</v>
      </c>
      <c r="H122" s="13">
        <f t="shared" si="10"/>
        <v>0</v>
      </c>
      <c r="I122" s="16">
        <f t="shared" si="11"/>
        <v>0</v>
      </c>
      <c r="J122" s="211">
        <f t="shared" si="12"/>
        <v>10534771</v>
      </c>
      <c r="K122" s="14">
        <f t="shared" si="13"/>
        <v>1.7329251341790524E-4</v>
      </c>
      <c r="L122" s="16">
        <f t="shared" si="14"/>
        <v>394240.46802573442</v>
      </c>
      <c r="M122" s="224">
        <f t="shared" si="15"/>
        <v>9251839.830141278</v>
      </c>
      <c r="N122" s="211">
        <v>0</v>
      </c>
      <c r="O122" s="12">
        <v>155406</v>
      </c>
      <c r="P122" s="255">
        <f t="shared" si="17"/>
        <v>0</v>
      </c>
      <c r="Q122" s="230">
        <f t="shared" si="16"/>
        <v>9251839.830141278</v>
      </c>
    </row>
    <row r="123" spans="1:17">
      <c r="A123" s="8" t="s">
        <v>70</v>
      </c>
      <c r="B123" s="9" t="s">
        <v>494</v>
      </c>
      <c r="C123" s="9" t="s">
        <v>495</v>
      </c>
      <c r="D123" s="15">
        <v>57614172</v>
      </c>
      <c r="E123" s="12">
        <v>2609672</v>
      </c>
      <c r="F123" s="213"/>
      <c r="G123" s="12">
        <f t="shared" si="9"/>
        <v>0</v>
      </c>
      <c r="H123" s="13">
        <f t="shared" si="10"/>
        <v>0</v>
      </c>
      <c r="I123" s="16">
        <f t="shared" si="11"/>
        <v>0</v>
      </c>
      <c r="J123" s="211">
        <f t="shared" si="12"/>
        <v>2609672</v>
      </c>
      <c r="K123" s="14">
        <f t="shared" si="13"/>
        <v>4.2927997208134052E-5</v>
      </c>
      <c r="L123" s="16">
        <f t="shared" si="14"/>
        <v>97661.193648504966</v>
      </c>
      <c r="M123" s="224">
        <f t="shared" si="15"/>
        <v>57711833.193648502</v>
      </c>
      <c r="N123" s="211">
        <v>19260</v>
      </c>
      <c r="O123" s="12">
        <v>0</v>
      </c>
      <c r="P123" s="255">
        <f t="shared" si="17"/>
        <v>19260</v>
      </c>
      <c r="Q123" s="230">
        <f t="shared" si="16"/>
        <v>57692573.193648502</v>
      </c>
    </row>
    <row r="124" spans="1:17">
      <c r="A124" s="8" t="s">
        <v>79</v>
      </c>
      <c r="B124" s="9" t="s">
        <v>496</v>
      </c>
      <c r="C124" s="9" t="s">
        <v>497</v>
      </c>
      <c r="D124" s="15">
        <v>254696864.49785927</v>
      </c>
      <c r="E124" s="12">
        <v>281586399</v>
      </c>
      <c r="F124" s="213"/>
      <c r="G124" s="12">
        <f t="shared" si="9"/>
        <v>0</v>
      </c>
      <c r="H124" s="13">
        <f t="shared" si="10"/>
        <v>0</v>
      </c>
      <c r="I124" s="16">
        <f t="shared" si="11"/>
        <v>0</v>
      </c>
      <c r="J124" s="211">
        <f t="shared" si="12"/>
        <v>281586399</v>
      </c>
      <c r="K124" s="14">
        <f t="shared" si="13"/>
        <v>4.6319767963638805E-3</v>
      </c>
      <c r="L124" s="16">
        <f t="shared" si="14"/>
        <v>10537747.211727828</v>
      </c>
      <c r="M124" s="224">
        <f t="shared" si="15"/>
        <v>265234611.7095871</v>
      </c>
      <c r="N124" s="211">
        <v>504326</v>
      </c>
      <c r="O124" s="12">
        <v>3900034</v>
      </c>
      <c r="P124" s="255">
        <f t="shared" si="17"/>
        <v>0</v>
      </c>
      <c r="Q124" s="230">
        <f t="shared" si="16"/>
        <v>265234611.7095871</v>
      </c>
    </row>
    <row r="125" spans="1:17">
      <c r="A125" s="8" t="s">
        <v>79</v>
      </c>
      <c r="B125" s="9" t="s">
        <v>80</v>
      </c>
      <c r="C125" s="9" t="s">
        <v>81</v>
      </c>
      <c r="D125" s="15">
        <v>141967645.85041761</v>
      </c>
      <c r="E125" s="12">
        <v>170669070</v>
      </c>
      <c r="F125" s="213"/>
      <c r="G125" s="12">
        <f t="shared" si="9"/>
        <v>0</v>
      </c>
      <c r="H125" s="13">
        <f t="shared" si="10"/>
        <v>0</v>
      </c>
      <c r="I125" s="16">
        <f t="shared" si="11"/>
        <v>0</v>
      </c>
      <c r="J125" s="211">
        <f t="shared" si="12"/>
        <v>170669070</v>
      </c>
      <c r="K125" s="14">
        <f t="shared" si="13"/>
        <v>2.8074337926278993E-3</v>
      </c>
      <c r="L125" s="16">
        <f t="shared" si="14"/>
        <v>6386911.8782284707</v>
      </c>
      <c r="M125" s="224">
        <f t="shared" si="15"/>
        <v>148354557.7286461</v>
      </c>
      <c r="N125" s="211">
        <v>0</v>
      </c>
      <c r="O125" s="12">
        <v>2514362</v>
      </c>
      <c r="P125" s="255">
        <f t="shared" si="17"/>
        <v>0</v>
      </c>
      <c r="Q125" s="230">
        <f t="shared" si="16"/>
        <v>148354557.7286461</v>
      </c>
    </row>
    <row r="126" spans="1:17">
      <c r="A126" s="8" t="s">
        <v>79</v>
      </c>
      <c r="B126" s="9" t="s">
        <v>82</v>
      </c>
      <c r="C126" s="9" t="s">
        <v>83</v>
      </c>
      <c r="D126" s="15">
        <v>84520194.233160868</v>
      </c>
      <c r="E126" s="12">
        <v>121885473</v>
      </c>
      <c r="F126" s="247">
        <v>1</v>
      </c>
      <c r="G126" s="12">
        <f t="shared" si="9"/>
        <v>121885473</v>
      </c>
      <c r="H126" s="13">
        <f t="shared" si="10"/>
        <v>5.8646414234483791E-3</v>
      </c>
      <c r="I126" s="16">
        <f t="shared" si="11"/>
        <v>7184185.7437242642</v>
      </c>
      <c r="J126" s="211">
        <f t="shared" si="12"/>
        <v>0</v>
      </c>
      <c r="K126" s="14">
        <f t="shared" si="13"/>
        <v>0</v>
      </c>
      <c r="L126" s="16">
        <f t="shared" si="14"/>
        <v>0</v>
      </c>
      <c r="M126" s="224">
        <f t="shared" si="15"/>
        <v>91704379.97688514</v>
      </c>
      <c r="N126" s="211">
        <v>0</v>
      </c>
      <c r="O126" s="12">
        <v>2071396</v>
      </c>
      <c r="P126" s="255">
        <f t="shared" si="17"/>
        <v>0</v>
      </c>
      <c r="Q126" s="230">
        <f t="shared" si="16"/>
        <v>91704379.97688514</v>
      </c>
    </row>
    <row r="127" spans="1:17">
      <c r="A127" s="8" t="s">
        <v>79</v>
      </c>
      <c r="B127" s="9" t="s">
        <v>84</v>
      </c>
      <c r="C127" s="9" t="s">
        <v>85</v>
      </c>
      <c r="D127" s="15">
        <v>864408988.59207678</v>
      </c>
      <c r="E127" s="12">
        <v>1017295576</v>
      </c>
      <c r="F127" s="213"/>
      <c r="G127" s="12">
        <f t="shared" si="9"/>
        <v>0</v>
      </c>
      <c r="H127" s="13">
        <f t="shared" si="10"/>
        <v>0</v>
      </c>
      <c r="I127" s="16">
        <f t="shared" si="11"/>
        <v>0</v>
      </c>
      <c r="J127" s="211">
        <f t="shared" si="12"/>
        <v>1017295576</v>
      </c>
      <c r="K127" s="14">
        <f t="shared" si="13"/>
        <v>1.6734080622536136E-2</v>
      </c>
      <c r="L127" s="16">
        <f t="shared" si="14"/>
        <v>38070033.416269712</v>
      </c>
      <c r="M127" s="224">
        <f t="shared" si="15"/>
        <v>902479022.00834644</v>
      </c>
      <c r="N127" s="211">
        <v>0</v>
      </c>
      <c r="O127" s="12">
        <v>16742260</v>
      </c>
      <c r="P127" s="255">
        <f t="shared" si="17"/>
        <v>0</v>
      </c>
      <c r="Q127" s="230">
        <f t="shared" si="16"/>
        <v>902479022.00834644</v>
      </c>
    </row>
    <row r="128" spans="1:17">
      <c r="A128" s="8" t="s">
        <v>79</v>
      </c>
      <c r="B128" s="9" t="s">
        <v>86</v>
      </c>
      <c r="C128" s="9" t="s">
        <v>87</v>
      </c>
      <c r="D128" s="15">
        <v>196574594.12983271</v>
      </c>
      <c r="E128" s="12">
        <v>276953025</v>
      </c>
      <c r="F128" s="213"/>
      <c r="G128" s="12">
        <f t="shared" si="9"/>
        <v>0</v>
      </c>
      <c r="H128" s="13">
        <f t="shared" si="10"/>
        <v>0</v>
      </c>
      <c r="I128" s="16">
        <f t="shared" si="11"/>
        <v>0</v>
      </c>
      <c r="J128" s="211">
        <f t="shared" si="12"/>
        <v>276953025</v>
      </c>
      <c r="K128" s="14">
        <f t="shared" si="13"/>
        <v>4.5557597598411912E-3</v>
      </c>
      <c r="L128" s="16">
        <f t="shared" si="14"/>
        <v>10364353.45363871</v>
      </c>
      <c r="M128" s="224">
        <f t="shared" si="15"/>
        <v>206938947.58347142</v>
      </c>
      <c r="N128" s="211">
        <v>0</v>
      </c>
      <c r="O128" s="12">
        <v>4721315</v>
      </c>
      <c r="P128" s="255">
        <f t="shared" si="17"/>
        <v>0</v>
      </c>
      <c r="Q128" s="230">
        <f t="shared" si="16"/>
        <v>206938947.58347142</v>
      </c>
    </row>
    <row r="129" spans="1:17">
      <c r="A129" s="8" t="s">
        <v>79</v>
      </c>
      <c r="B129" s="9" t="s">
        <v>88</v>
      </c>
      <c r="C129" s="9" t="s">
        <v>89</v>
      </c>
      <c r="D129" s="15">
        <v>560143842.95250845</v>
      </c>
      <c r="E129" s="12">
        <v>641613934</v>
      </c>
      <c r="F129" s="213"/>
      <c r="G129" s="12">
        <f t="shared" si="9"/>
        <v>0</v>
      </c>
      <c r="H129" s="13">
        <f t="shared" si="10"/>
        <v>0</v>
      </c>
      <c r="I129" s="16">
        <f t="shared" si="11"/>
        <v>0</v>
      </c>
      <c r="J129" s="211">
        <f t="shared" si="12"/>
        <v>641613934</v>
      </c>
      <c r="K129" s="14">
        <f t="shared" si="13"/>
        <v>1.0554277000117986E-2</v>
      </c>
      <c r="L129" s="16">
        <f t="shared" si="14"/>
        <v>24010980.175268419</v>
      </c>
      <c r="M129" s="224">
        <f t="shared" si="15"/>
        <v>584154823.12777686</v>
      </c>
      <c r="N129" s="211">
        <v>0</v>
      </c>
      <c r="O129" s="12">
        <v>9245416</v>
      </c>
      <c r="P129" s="255">
        <f t="shared" si="17"/>
        <v>0</v>
      </c>
      <c r="Q129" s="230">
        <f t="shared" si="16"/>
        <v>584154823.12777686</v>
      </c>
    </row>
    <row r="130" spans="1:17">
      <c r="A130" s="8" t="s">
        <v>79</v>
      </c>
      <c r="B130" s="9" t="s">
        <v>498</v>
      </c>
      <c r="C130" s="9" t="s">
        <v>499</v>
      </c>
      <c r="D130" s="15">
        <v>24102583.260924872</v>
      </c>
      <c r="E130" s="12">
        <v>36950387</v>
      </c>
      <c r="F130" s="247">
        <v>1</v>
      </c>
      <c r="G130" s="12">
        <f t="shared" si="9"/>
        <v>36950387</v>
      </c>
      <c r="H130" s="13">
        <f t="shared" si="10"/>
        <v>1.777904822280572E-3</v>
      </c>
      <c r="I130" s="16">
        <f t="shared" si="11"/>
        <v>2177933.4072937006</v>
      </c>
      <c r="J130" s="211">
        <f t="shared" si="12"/>
        <v>0</v>
      </c>
      <c r="K130" s="14">
        <f t="shared" si="13"/>
        <v>0</v>
      </c>
      <c r="L130" s="16">
        <f t="shared" si="14"/>
        <v>0</v>
      </c>
      <c r="M130" s="224">
        <f t="shared" si="15"/>
        <v>26280516.668218572</v>
      </c>
      <c r="N130" s="211">
        <v>0</v>
      </c>
      <c r="O130" s="12">
        <v>660795</v>
      </c>
      <c r="P130" s="255">
        <f t="shared" si="17"/>
        <v>0</v>
      </c>
      <c r="Q130" s="230">
        <f t="shared" si="16"/>
        <v>26280516.668218572</v>
      </c>
    </row>
    <row r="131" spans="1:17">
      <c r="A131" s="8" t="s">
        <v>79</v>
      </c>
      <c r="B131" s="9" t="s">
        <v>500</v>
      </c>
      <c r="C131" s="9" t="s">
        <v>501</v>
      </c>
      <c r="D131" s="15">
        <v>132270.49501724346</v>
      </c>
      <c r="E131" s="12">
        <v>74033</v>
      </c>
      <c r="F131" s="213"/>
      <c r="G131" s="12">
        <f t="shared" si="9"/>
        <v>0</v>
      </c>
      <c r="H131" s="13">
        <f t="shared" si="10"/>
        <v>0</v>
      </c>
      <c r="I131" s="16">
        <f t="shared" si="11"/>
        <v>0</v>
      </c>
      <c r="J131" s="211">
        <f t="shared" si="12"/>
        <v>74033</v>
      </c>
      <c r="K131" s="14">
        <f t="shared" si="13"/>
        <v>1.2178114404069892E-6</v>
      </c>
      <c r="L131" s="16">
        <f t="shared" si="14"/>
        <v>2770.5210269259005</v>
      </c>
      <c r="M131" s="224">
        <f t="shared" si="15"/>
        <v>135041.01604416937</v>
      </c>
      <c r="N131" s="211">
        <v>59657</v>
      </c>
      <c r="O131" s="12">
        <v>0</v>
      </c>
      <c r="P131" s="255">
        <f t="shared" si="17"/>
        <v>59657</v>
      </c>
      <c r="Q131" s="230">
        <f t="shared" si="16"/>
        <v>75384.016044169373</v>
      </c>
    </row>
    <row r="132" spans="1:17">
      <c r="A132" s="8" t="s">
        <v>79</v>
      </c>
      <c r="B132" s="9" t="s">
        <v>502</v>
      </c>
      <c r="C132" s="9" t="s">
        <v>503</v>
      </c>
      <c r="D132" s="15">
        <v>28373311.051904954</v>
      </c>
      <c r="E132" s="12">
        <v>35338156</v>
      </c>
      <c r="F132" s="213"/>
      <c r="G132" s="12">
        <f t="shared" si="9"/>
        <v>0</v>
      </c>
      <c r="H132" s="13">
        <f t="shared" si="10"/>
        <v>0</v>
      </c>
      <c r="I132" s="16">
        <f t="shared" si="11"/>
        <v>0</v>
      </c>
      <c r="J132" s="211">
        <f t="shared" si="12"/>
        <v>35338156</v>
      </c>
      <c r="K132" s="14">
        <f t="shared" si="13"/>
        <v>5.8129767346570967E-4</v>
      </c>
      <c r="L132" s="16">
        <f t="shared" si="14"/>
        <v>1322452.2071344894</v>
      </c>
      <c r="M132" s="224">
        <f t="shared" si="15"/>
        <v>29695763.259039443</v>
      </c>
      <c r="N132" s="211">
        <v>0</v>
      </c>
      <c r="O132" s="12">
        <v>524828</v>
      </c>
      <c r="P132" s="255">
        <f t="shared" si="17"/>
        <v>0</v>
      </c>
      <c r="Q132" s="230">
        <f t="shared" si="16"/>
        <v>29695763.259039443</v>
      </c>
    </row>
    <row r="133" spans="1:17">
      <c r="A133" s="8" t="s">
        <v>90</v>
      </c>
      <c r="B133" s="9" t="s">
        <v>91</v>
      </c>
      <c r="C133" s="9" t="s">
        <v>92</v>
      </c>
      <c r="D133" s="15">
        <v>200710394.50170025</v>
      </c>
      <c r="E133" s="12">
        <v>330556825</v>
      </c>
      <c r="F133" s="213"/>
      <c r="G133" s="12">
        <f t="shared" si="9"/>
        <v>0</v>
      </c>
      <c r="H133" s="13">
        <f t="shared" si="10"/>
        <v>0</v>
      </c>
      <c r="I133" s="16">
        <f t="shared" si="11"/>
        <v>0</v>
      </c>
      <c r="J133" s="211">
        <f t="shared" si="12"/>
        <v>330556825</v>
      </c>
      <c r="K133" s="14">
        <f t="shared" si="13"/>
        <v>5.4375195276378241E-3</v>
      </c>
      <c r="L133" s="16">
        <f t="shared" si="14"/>
        <v>12370356.92537605</v>
      </c>
      <c r="M133" s="224">
        <f t="shared" si="15"/>
        <v>213080751.42707631</v>
      </c>
      <c r="N133" s="211">
        <v>0</v>
      </c>
      <c r="O133" s="12">
        <v>6194528</v>
      </c>
      <c r="P133" s="255">
        <f t="shared" si="17"/>
        <v>0</v>
      </c>
      <c r="Q133" s="230">
        <f t="shared" si="16"/>
        <v>213080751.42707631</v>
      </c>
    </row>
    <row r="134" spans="1:17">
      <c r="A134" s="8" t="s">
        <v>90</v>
      </c>
      <c r="B134" s="9" t="s">
        <v>506</v>
      </c>
      <c r="C134" s="9" t="s">
        <v>507</v>
      </c>
      <c r="D134" s="15">
        <v>4681836.3070710972</v>
      </c>
      <c r="E134" s="12">
        <v>4847828</v>
      </c>
      <c r="F134" s="213"/>
      <c r="G134" s="12">
        <f t="shared" ref="G134:G192" si="18">+E134*F134</f>
        <v>0</v>
      </c>
      <c r="H134" s="13">
        <f t="shared" ref="H134:H197" si="19">+G134/$G$436</f>
        <v>0</v>
      </c>
      <c r="I134" s="16">
        <f t="shared" ref="I134:I192" si="20">+H134*$I$1</f>
        <v>0</v>
      </c>
      <c r="J134" s="211">
        <f t="shared" ref="J134:J192" si="21">+E134-G134</f>
        <v>4847828</v>
      </c>
      <c r="K134" s="14">
        <f t="shared" ref="K134:K197" si="22">+J134/$J$436</f>
        <v>7.9744713837414852E-5</v>
      </c>
      <c r="L134" s="16">
        <f t="shared" ref="L134:L192" si="23">+K134*$L$1</f>
        <v>181419.22398011878</v>
      </c>
      <c r="M134" s="224">
        <f t="shared" ref="M134:M192" si="24">+D134+I134+L134</f>
        <v>4863255.5310512157</v>
      </c>
      <c r="N134" s="211">
        <v>0</v>
      </c>
      <c r="O134" s="12">
        <v>0</v>
      </c>
      <c r="P134" s="255">
        <f t="shared" si="17"/>
        <v>0</v>
      </c>
      <c r="Q134" s="230">
        <f t="shared" ref="Q134:Q192" si="25">+M134-P134</f>
        <v>4863255.5310512157</v>
      </c>
    </row>
    <row r="135" spans="1:17">
      <c r="A135" s="8" t="s">
        <v>90</v>
      </c>
      <c r="B135" s="9" t="s">
        <v>508</v>
      </c>
      <c r="C135" s="9" t="s">
        <v>509</v>
      </c>
      <c r="D135" s="15">
        <v>53018338.903217763</v>
      </c>
      <c r="E135" s="12">
        <v>74042482</v>
      </c>
      <c r="F135" s="213">
        <v>1</v>
      </c>
      <c r="G135" s="12">
        <f t="shared" si="18"/>
        <v>74042482</v>
      </c>
      <c r="H135" s="13">
        <f t="shared" si="19"/>
        <v>3.5626280666944694E-3</v>
      </c>
      <c r="I135" s="16">
        <f t="shared" si="20"/>
        <v>4364219.3817007253</v>
      </c>
      <c r="J135" s="211">
        <f t="shared" si="21"/>
        <v>0</v>
      </c>
      <c r="K135" s="14">
        <f t="shared" si="22"/>
        <v>0</v>
      </c>
      <c r="L135" s="16">
        <f t="shared" si="23"/>
        <v>0</v>
      </c>
      <c r="M135" s="224">
        <f t="shared" si="24"/>
        <v>57382558.284918487</v>
      </c>
      <c r="N135" s="211">
        <v>0</v>
      </c>
      <c r="O135" s="12">
        <v>1285319</v>
      </c>
      <c r="P135" s="255">
        <f t="shared" ref="P135:P193" si="26">+MAX(N135-O135,0)</f>
        <v>0</v>
      </c>
      <c r="Q135" s="230">
        <f t="shared" si="25"/>
        <v>57382558.284918487</v>
      </c>
    </row>
    <row r="136" spans="1:17">
      <c r="A136" s="8" t="s">
        <v>90</v>
      </c>
      <c r="B136" s="9" t="s">
        <v>510</v>
      </c>
      <c r="C136" s="9" t="s">
        <v>511</v>
      </c>
      <c r="D136" s="15">
        <v>74802433.537023872</v>
      </c>
      <c r="E136" s="12">
        <v>105760109</v>
      </c>
      <c r="F136" s="213">
        <v>1</v>
      </c>
      <c r="G136" s="12">
        <f t="shared" si="18"/>
        <v>105760109</v>
      </c>
      <c r="H136" s="13">
        <f t="shared" si="19"/>
        <v>5.0887534086183975E-3</v>
      </c>
      <c r="I136" s="16">
        <f t="shared" si="20"/>
        <v>6233722.925557537</v>
      </c>
      <c r="J136" s="211">
        <f t="shared" si="21"/>
        <v>0</v>
      </c>
      <c r="K136" s="14">
        <f t="shared" si="22"/>
        <v>0</v>
      </c>
      <c r="L136" s="16">
        <f t="shared" si="23"/>
        <v>0</v>
      </c>
      <c r="M136" s="224">
        <f t="shared" si="24"/>
        <v>81036156.462581411</v>
      </c>
      <c r="N136" s="211">
        <v>0</v>
      </c>
      <c r="O136" s="12">
        <v>6303802.154755516</v>
      </c>
      <c r="P136" s="255">
        <f t="shared" si="26"/>
        <v>0</v>
      </c>
      <c r="Q136" s="230">
        <f t="shared" si="25"/>
        <v>81036156.462581411</v>
      </c>
    </row>
    <row r="137" spans="1:17">
      <c r="A137" s="8" t="s">
        <v>90</v>
      </c>
      <c r="B137" s="9" t="s">
        <v>93</v>
      </c>
      <c r="C137" s="9" t="s">
        <v>94</v>
      </c>
      <c r="D137" s="15">
        <v>1597379489.8115604</v>
      </c>
      <c r="E137" s="12">
        <v>1975568188</v>
      </c>
      <c r="F137" s="213"/>
      <c r="G137" s="12">
        <f t="shared" si="18"/>
        <v>0</v>
      </c>
      <c r="H137" s="13">
        <f t="shared" si="19"/>
        <v>0</v>
      </c>
      <c r="I137" s="16">
        <f t="shared" si="20"/>
        <v>0</v>
      </c>
      <c r="J137" s="211">
        <f t="shared" si="21"/>
        <v>1975568188</v>
      </c>
      <c r="K137" s="14">
        <f t="shared" si="22"/>
        <v>3.2497258528635956E-2</v>
      </c>
      <c r="L137" s="16">
        <f t="shared" si="23"/>
        <v>73931263.152646795</v>
      </c>
      <c r="M137" s="224">
        <f t="shared" si="24"/>
        <v>1671310752.9642072</v>
      </c>
      <c r="N137" s="211">
        <v>0</v>
      </c>
      <c r="O137" s="12">
        <v>30368299</v>
      </c>
      <c r="P137" s="255">
        <f t="shared" si="26"/>
        <v>0</v>
      </c>
      <c r="Q137" s="230">
        <f t="shared" si="25"/>
        <v>1671310752.9642072</v>
      </c>
    </row>
    <row r="138" spans="1:17">
      <c r="A138" s="8" t="s">
        <v>90</v>
      </c>
      <c r="B138" s="9" t="s">
        <v>512</v>
      </c>
      <c r="C138" s="9" t="s">
        <v>513</v>
      </c>
      <c r="D138" s="15">
        <v>10503762.359158587</v>
      </c>
      <c r="E138" s="12">
        <v>9567843</v>
      </c>
      <c r="F138" s="213"/>
      <c r="G138" s="12">
        <f t="shared" si="18"/>
        <v>0</v>
      </c>
      <c r="H138" s="13">
        <f t="shared" si="19"/>
        <v>0</v>
      </c>
      <c r="I138" s="16">
        <f t="shared" si="20"/>
        <v>0</v>
      </c>
      <c r="J138" s="211">
        <f t="shared" si="21"/>
        <v>9567843</v>
      </c>
      <c r="K138" s="14">
        <f t="shared" si="22"/>
        <v>1.5738695805138153E-4</v>
      </c>
      <c r="L138" s="16">
        <f t="shared" si="23"/>
        <v>358055.32956689299</v>
      </c>
      <c r="M138" s="224">
        <f t="shared" si="24"/>
        <v>10861817.688725479</v>
      </c>
      <c r="N138" s="211">
        <v>950399</v>
      </c>
      <c r="O138" s="12">
        <v>0</v>
      </c>
      <c r="P138" s="255">
        <f t="shared" si="26"/>
        <v>950399</v>
      </c>
      <c r="Q138" s="230">
        <f t="shared" si="25"/>
        <v>9911418.6887254789</v>
      </c>
    </row>
    <row r="139" spans="1:17">
      <c r="A139" s="8" t="s">
        <v>90</v>
      </c>
      <c r="B139" s="9" t="s">
        <v>514</v>
      </c>
      <c r="C139" s="9" t="s">
        <v>515</v>
      </c>
      <c r="D139" s="15">
        <v>685667.42502018379</v>
      </c>
      <c r="E139" s="12">
        <v>1034462</v>
      </c>
      <c r="F139" s="213"/>
      <c r="G139" s="12">
        <f t="shared" si="18"/>
        <v>0</v>
      </c>
      <c r="H139" s="13">
        <f t="shared" si="19"/>
        <v>0</v>
      </c>
      <c r="I139" s="16">
        <f t="shared" si="20"/>
        <v>0</v>
      </c>
      <c r="J139" s="211">
        <f t="shared" si="21"/>
        <v>1034462</v>
      </c>
      <c r="K139" s="14">
        <f t="shared" si="22"/>
        <v>1.7016461014227371E-5</v>
      </c>
      <c r="L139" s="16">
        <f t="shared" si="23"/>
        <v>38712.448807367269</v>
      </c>
      <c r="M139" s="224">
        <f t="shared" si="24"/>
        <v>724379.87382755103</v>
      </c>
      <c r="N139" s="211">
        <v>0</v>
      </c>
      <c r="O139" s="12">
        <v>0</v>
      </c>
      <c r="P139" s="255">
        <f t="shared" si="26"/>
        <v>0</v>
      </c>
      <c r="Q139" s="230">
        <f t="shared" si="25"/>
        <v>724379.87382755103</v>
      </c>
    </row>
    <row r="140" spans="1:17">
      <c r="A140" s="8" t="s">
        <v>90</v>
      </c>
      <c r="B140" s="9" t="s">
        <v>516</v>
      </c>
      <c r="C140" s="9" t="s">
        <v>517</v>
      </c>
      <c r="D140" s="15">
        <v>42798972.835885309</v>
      </c>
      <c r="E140" s="12">
        <v>51128457</v>
      </c>
      <c r="F140" s="247">
        <v>1</v>
      </c>
      <c r="G140" s="12">
        <f t="shared" si="18"/>
        <v>51128457</v>
      </c>
      <c r="H140" s="13">
        <f t="shared" si="19"/>
        <v>2.4600968389333752E-3</v>
      </c>
      <c r="I140" s="16">
        <f t="shared" si="20"/>
        <v>3013618.6276933844</v>
      </c>
      <c r="J140" s="211">
        <f t="shared" si="21"/>
        <v>0</v>
      </c>
      <c r="K140" s="14">
        <f t="shared" si="22"/>
        <v>0</v>
      </c>
      <c r="L140" s="16">
        <f t="shared" si="23"/>
        <v>0</v>
      </c>
      <c r="M140" s="224">
        <f t="shared" si="24"/>
        <v>45812591.463578694</v>
      </c>
      <c r="N140" s="211">
        <v>0</v>
      </c>
      <c r="O140" s="12">
        <v>733379</v>
      </c>
      <c r="P140" s="255">
        <f t="shared" si="26"/>
        <v>0</v>
      </c>
      <c r="Q140" s="230">
        <f t="shared" si="25"/>
        <v>45812591.463578694</v>
      </c>
    </row>
    <row r="141" spans="1:17">
      <c r="A141" s="8" t="s">
        <v>90</v>
      </c>
      <c r="B141" s="9" t="s">
        <v>518</v>
      </c>
      <c r="C141" s="9" t="s">
        <v>519</v>
      </c>
      <c r="D141" s="15">
        <v>7344396.1085791392</v>
      </c>
      <c r="E141" s="12">
        <v>9335943</v>
      </c>
      <c r="F141" s="213"/>
      <c r="G141" s="12">
        <f t="shared" si="18"/>
        <v>0</v>
      </c>
      <c r="H141" s="13">
        <f t="shared" si="19"/>
        <v>0</v>
      </c>
      <c r="I141" s="16">
        <f t="shared" si="20"/>
        <v>0</v>
      </c>
      <c r="J141" s="211">
        <f t="shared" si="21"/>
        <v>9335943</v>
      </c>
      <c r="K141" s="14">
        <f t="shared" si="22"/>
        <v>1.5357230143837948E-4</v>
      </c>
      <c r="L141" s="16">
        <f t="shared" si="23"/>
        <v>349376.98577231332</v>
      </c>
      <c r="M141" s="224">
        <f t="shared" si="24"/>
        <v>7693773.0943514528</v>
      </c>
      <c r="N141" s="211">
        <v>0</v>
      </c>
      <c r="O141" s="12">
        <v>147359</v>
      </c>
      <c r="P141" s="255">
        <f t="shared" si="26"/>
        <v>0</v>
      </c>
      <c r="Q141" s="230">
        <f t="shared" si="25"/>
        <v>7693773.0943514528</v>
      </c>
    </row>
    <row r="142" spans="1:17">
      <c r="A142" s="8" t="s">
        <v>90</v>
      </c>
      <c r="B142" s="9" t="s">
        <v>520</v>
      </c>
      <c r="C142" s="9" t="s">
        <v>521</v>
      </c>
      <c r="D142" s="15">
        <v>17909007.299056113</v>
      </c>
      <c r="E142" s="12">
        <v>20246875</v>
      </c>
      <c r="F142" s="213"/>
      <c r="G142" s="12">
        <f t="shared" si="18"/>
        <v>0</v>
      </c>
      <c r="H142" s="13">
        <f t="shared" si="19"/>
        <v>0</v>
      </c>
      <c r="I142" s="16">
        <f t="shared" si="20"/>
        <v>0</v>
      </c>
      <c r="J142" s="211">
        <f t="shared" si="21"/>
        <v>20246875</v>
      </c>
      <c r="K142" s="14">
        <f t="shared" si="22"/>
        <v>3.3305250371442816E-4</v>
      </c>
      <c r="L142" s="16">
        <f t="shared" si="23"/>
        <v>757694.44595032407</v>
      </c>
      <c r="M142" s="224">
        <f t="shared" si="24"/>
        <v>18666701.745006438</v>
      </c>
      <c r="N142" s="211">
        <v>0</v>
      </c>
      <c r="O142" s="12">
        <v>197397</v>
      </c>
      <c r="P142" s="255">
        <f t="shared" si="26"/>
        <v>0</v>
      </c>
      <c r="Q142" s="230">
        <f t="shared" si="25"/>
        <v>18666701.745006438</v>
      </c>
    </row>
    <row r="143" spans="1:17">
      <c r="A143" s="8" t="s">
        <v>90</v>
      </c>
      <c r="B143" s="9" t="s">
        <v>522</v>
      </c>
      <c r="C143" s="9" t="s">
        <v>523</v>
      </c>
      <c r="D143" s="15">
        <v>8619285.2935544308</v>
      </c>
      <c r="E143" s="12">
        <v>7786299</v>
      </c>
      <c r="F143" s="213"/>
      <c r="G143" s="12">
        <f t="shared" si="18"/>
        <v>0</v>
      </c>
      <c r="H143" s="13">
        <f t="shared" si="19"/>
        <v>0</v>
      </c>
      <c r="I143" s="16">
        <f t="shared" si="20"/>
        <v>0</v>
      </c>
      <c r="J143" s="211">
        <f t="shared" si="21"/>
        <v>7786299</v>
      </c>
      <c r="K143" s="14">
        <f t="shared" si="22"/>
        <v>1.2808131509771994E-4</v>
      </c>
      <c r="L143" s="16">
        <f t="shared" si="23"/>
        <v>291384.99184731283</v>
      </c>
      <c r="M143" s="224">
        <f t="shared" si="24"/>
        <v>8910670.2854017429</v>
      </c>
      <c r="N143" s="211">
        <v>965699</v>
      </c>
      <c r="O143" s="12">
        <v>0</v>
      </c>
      <c r="P143" s="255">
        <f t="shared" si="26"/>
        <v>965699</v>
      </c>
      <c r="Q143" s="230">
        <f t="shared" si="25"/>
        <v>7944971.2854017429</v>
      </c>
    </row>
    <row r="144" spans="1:17">
      <c r="A144" s="8" t="s">
        <v>90</v>
      </c>
      <c r="B144" s="9" t="s">
        <v>524</v>
      </c>
      <c r="C144" s="9" t="s">
        <v>525</v>
      </c>
      <c r="D144" s="15">
        <v>4748427.3159374595</v>
      </c>
      <c r="E144" s="12">
        <v>4817585</v>
      </c>
      <c r="F144" s="213"/>
      <c r="G144" s="12">
        <f t="shared" si="18"/>
        <v>0</v>
      </c>
      <c r="H144" s="13">
        <f t="shared" si="19"/>
        <v>0</v>
      </c>
      <c r="I144" s="16">
        <f t="shared" si="20"/>
        <v>0</v>
      </c>
      <c r="J144" s="211">
        <f t="shared" si="21"/>
        <v>4817585</v>
      </c>
      <c r="K144" s="14">
        <f t="shared" si="22"/>
        <v>7.9247229318454005E-5</v>
      </c>
      <c r="L144" s="16">
        <f t="shared" si="23"/>
        <v>180287.44669948285</v>
      </c>
      <c r="M144" s="224">
        <f t="shared" si="24"/>
        <v>4928714.7626369428</v>
      </c>
      <c r="N144" s="211">
        <v>0</v>
      </c>
      <c r="O144" s="12">
        <v>0</v>
      </c>
      <c r="P144" s="255">
        <f t="shared" si="26"/>
        <v>0</v>
      </c>
      <c r="Q144" s="230">
        <f t="shared" si="25"/>
        <v>4928714.7626369428</v>
      </c>
    </row>
    <row r="145" spans="1:17">
      <c r="A145" s="8" t="s">
        <v>90</v>
      </c>
      <c r="B145" s="9" t="s">
        <v>526</v>
      </c>
      <c r="C145" s="9" t="s">
        <v>527</v>
      </c>
      <c r="D145" s="15">
        <v>13975952.891460059</v>
      </c>
      <c r="E145" s="12">
        <v>15131575</v>
      </c>
      <c r="F145" s="213"/>
      <c r="G145" s="12">
        <f t="shared" si="18"/>
        <v>0</v>
      </c>
      <c r="H145" s="13">
        <f t="shared" si="19"/>
        <v>0</v>
      </c>
      <c r="I145" s="16">
        <f t="shared" si="20"/>
        <v>0</v>
      </c>
      <c r="J145" s="211">
        <f t="shared" si="21"/>
        <v>15131575</v>
      </c>
      <c r="K145" s="14">
        <f t="shared" si="22"/>
        <v>2.4890798895595731E-4</v>
      </c>
      <c r="L145" s="16">
        <f t="shared" si="23"/>
        <v>566265.67487480282</v>
      </c>
      <c r="M145" s="224">
        <f t="shared" si="24"/>
        <v>14542218.566334862</v>
      </c>
      <c r="N145" s="211">
        <v>0</v>
      </c>
      <c r="O145" s="12">
        <v>207107</v>
      </c>
      <c r="P145" s="255">
        <f t="shared" si="26"/>
        <v>0</v>
      </c>
      <c r="Q145" s="230">
        <f t="shared" si="25"/>
        <v>14542218.566334862</v>
      </c>
    </row>
    <row r="146" spans="1:17">
      <c r="A146" s="8" t="s">
        <v>90</v>
      </c>
      <c r="B146" s="9" t="s">
        <v>528</v>
      </c>
      <c r="C146" s="9" t="s">
        <v>529</v>
      </c>
      <c r="D146" s="15">
        <v>10617186.410357933</v>
      </c>
      <c r="E146" s="12">
        <v>13420165</v>
      </c>
      <c r="F146" s="213"/>
      <c r="G146" s="12">
        <f t="shared" si="18"/>
        <v>0</v>
      </c>
      <c r="H146" s="13">
        <f t="shared" si="19"/>
        <v>0</v>
      </c>
      <c r="I146" s="16">
        <f t="shared" si="20"/>
        <v>0</v>
      </c>
      <c r="J146" s="211">
        <f t="shared" si="21"/>
        <v>13420165</v>
      </c>
      <c r="K146" s="14">
        <f t="shared" si="22"/>
        <v>2.20756020546911E-4</v>
      </c>
      <c r="L146" s="16">
        <f t="shared" si="23"/>
        <v>502219.94674422254</v>
      </c>
      <c r="M146" s="224">
        <f t="shared" si="24"/>
        <v>11119406.357102156</v>
      </c>
      <c r="N146" s="211">
        <v>0</v>
      </c>
      <c r="O146" s="12">
        <v>212381</v>
      </c>
      <c r="P146" s="255">
        <f t="shared" si="26"/>
        <v>0</v>
      </c>
      <c r="Q146" s="230">
        <f t="shared" si="25"/>
        <v>11119406.357102156</v>
      </c>
    </row>
    <row r="147" spans="1:17">
      <c r="A147" s="8" t="s">
        <v>90</v>
      </c>
      <c r="B147" s="9" t="s">
        <v>530</v>
      </c>
      <c r="C147" s="9" t="s">
        <v>531</v>
      </c>
      <c r="D147" s="15">
        <v>13909609.826871024</v>
      </c>
      <c r="E147" s="12">
        <v>16753086</v>
      </c>
      <c r="F147" s="213"/>
      <c r="G147" s="12">
        <f t="shared" si="18"/>
        <v>0</v>
      </c>
      <c r="H147" s="13">
        <f t="shared" si="19"/>
        <v>0</v>
      </c>
      <c r="I147" s="16">
        <f t="shared" si="20"/>
        <v>0</v>
      </c>
      <c r="J147" s="211">
        <f t="shared" si="21"/>
        <v>16753086</v>
      </c>
      <c r="K147" s="14">
        <f t="shared" si="22"/>
        <v>2.7558115695598131E-4</v>
      </c>
      <c r="L147" s="16">
        <f t="shared" si="23"/>
        <v>626947.13207485748</v>
      </c>
      <c r="M147" s="224">
        <f t="shared" si="24"/>
        <v>14536556.958945882</v>
      </c>
      <c r="N147" s="211">
        <v>0</v>
      </c>
      <c r="O147" s="12">
        <v>200746</v>
      </c>
      <c r="P147" s="255">
        <f t="shared" si="26"/>
        <v>0</v>
      </c>
      <c r="Q147" s="230">
        <f t="shared" si="25"/>
        <v>14536556.958945882</v>
      </c>
    </row>
    <row r="148" spans="1:17">
      <c r="A148" s="8" t="s">
        <v>90</v>
      </c>
      <c r="B148" s="9" t="s">
        <v>532</v>
      </c>
      <c r="C148" s="9" t="s">
        <v>533</v>
      </c>
      <c r="D148" s="15">
        <v>12584001.097493928</v>
      </c>
      <c r="E148" s="12">
        <v>15315109</v>
      </c>
      <c r="F148" s="213"/>
      <c r="G148" s="12">
        <f t="shared" si="18"/>
        <v>0</v>
      </c>
      <c r="H148" s="13">
        <f t="shared" si="19"/>
        <v>0</v>
      </c>
      <c r="I148" s="16">
        <f t="shared" si="20"/>
        <v>0</v>
      </c>
      <c r="J148" s="211">
        <f t="shared" si="21"/>
        <v>15315109</v>
      </c>
      <c r="K148" s="14">
        <f t="shared" si="22"/>
        <v>2.5192704538894877E-4</v>
      </c>
      <c r="L148" s="16">
        <f t="shared" si="23"/>
        <v>573134.02825985849</v>
      </c>
      <c r="M148" s="224">
        <f t="shared" si="24"/>
        <v>13157135.125753786</v>
      </c>
      <c r="N148" s="211">
        <v>0</v>
      </c>
      <c r="O148" s="12">
        <v>0</v>
      </c>
      <c r="P148" s="255">
        <f t="shared" si="26"/>
        <v>0</v>
      </c>
      <c r="Q148" s="230">
        <f t="shared" si="25"/>
        <v>13157135.125753786</v>
      </c>
    </row>
    <row r="149" spans="1:17">
      <c r="A149" s="8" t="s">
        <v>90</v>
      </c>
      <c r="B149" s="9" t="s">
        <v>534</v>
      </c>
      <c r="C149" s="9" t="s">
        <v>535</v>
      </c>
      <c r="D149" s="15">
        <v>8223129.8145050658</v>
      </c>
      <c r="E149" s="12">
        <v>8464889</v>
      </c>
      <c r="F149" s="213"/>
      <c r="G149" s="12">
        <f t="shared" si="18"/>
        <v>0</v>
      </c>
      <c r="H149" s="13">
        <f t="shared" si="19"/>
        <v>0</v>
      </c>
      <c r="I149" s="16">
        <f t="shared" si="20"/>
        <v>0</v>
      </c>
      <c r="J149" s="211">
        <f t="shared" si="21"/>
        <v>8464889</v>
      </c>
      <c r="K149" s="14">
        <f t="shared" si="22"/>
        <v>1.3924383269589614E-4</v>
      </c>
      <c r="L149" s="16">
        <f t="shared" si="23"/>
        <v>316779.71938316373</v>
      </c>
      <c r="M149" s="224">
        <f t="shared" si="24"/>
        <v>8539909.5338882301</v>
      </c>
      <c r="N149" s="211">
        <v>0</v>
      </c>
      <c r="O149" s="12">
        <v>0</v>
      </c>
      <c r="P149" s="255">
        <f t="shared" si="26"/>
        <v>0</v>
      </c>
      <c r="Q149" s="230">
        <f t="shared" si="25"/>
        <v>8539909.5338882301</v>
      </c>
    </row>
    <row r="150" spans="1:17">
      <c r="A150" s="8" t="s">
        <v>90</v>
      </c>
      <c r="B150" s="9" t="s">
        <v>536</v>
      </c>
      <c r="C150" s="9" t="s">
        <v>537</v>
      </c>
      <c r="D150" s="15">
        <v>14407227.104066042</v>
      </c>
      <c r="E150" s="12">
        <v>17882408</v>
      </c>
      <c r="F150" s="213"/>
      <c r="G150" s="12">
        <f t="shared" si="18"/>
        <v>0</v>
      </c>
      <c r="H150" s="13">
        <f t="shared" si="19"/>
        <v>0</v>
      </c>
      <c r="I150" s="16">
        <f t="shared" si="20"/>
        <v>0</v>
      </c>
      <c r="J150" s="211">
        <f t="shared" si="21"/>
        <v>17882408</v>
      </c>
      <c r="K150" s="14">
        <f t="shared" si="22"/>
        <v>2.9415802472445353E-4</v>
      </c>
      <c r="L150" s="16">
        <f t="shared" si="23"/>
        <v>669209.50624813174</v>
      </c>
      <c r="M150" s="224">
        <f t="shared" si="24"/>
        <v>15076436.610314174</v>
      </c>
      <c r="N150" s="211">
        <v>763686</v>
      </c>
      <c r="O150" s="12">
        <v>0</v>
      </c>
      <c r="P150" s="255">
        <f t="shared" si="26"/>
        <v>763686</v>
      </c>
      <c r="Q150" s="230">
        <f t="shared" si="25"/>
        <v>14312750.610314174</v>
      </c>
    </row>
    <row r="151" spans="1:17">
      <c r="A151" s="8" t="s">
        <v>90</v>
      </c>
      <c r="B151" s="9" t="s">
        <v>538</v>
      </c>
      <c r="C151" s="9" t="s">
        <v>539</v>
      </c>
      <c r="D151" s="15">
        <v>13329585.991136905</v>
      </c>
      <c r="E151" s="12">
        <v>14846589</v>
      </c>
      <c r="F151" s="213"/>
      <c r="G151" s="12">
        <f t="shared" si="18"/>
        <v>0</v>
      </c>
      <c r="H151" s="13">
        <f t="shared" si="19"/>
        <v>0</v>
      </c>
      <c r="I151" s="16">
        <f t="shared" si="20"/>
        <v>0</v>
      </c>
      <c r="J151" s="211">
        <f t="shared" si="21"/>
        <v>14846589</v>
      </c>
      <c r="K151" s="14">
        <f t="shared" si="22"/>
        <v>2.4422009016547433E-4</v>
      </c>
      <c r="L151" s="16">
        <f t="shared" si="23"/>
        <v>555600.70512645412</v>
      </c>
      <c r="M151" s="224">
        <f t="shared" si="24"/>
        <v>13885186.696263358</v>
      </c>
      <c r="N151" s="211">
        <v>0</v>
      </c>
      <c r="O151" s="12">
        <v>216850</v>
      </c>
      <c r="P151" s="255">
        <f t="shared" si="26"/>
        <v>0</v>
      </c>
      <c r="Q151" s="230">
        <f t="shared" si="25"/>
        <v>13885186.696263358</v>
      </c>
    </row>
    <row r="152" spans="1:17">
      <c r="A152" s="8" t="s">
        <v>90</v>
      </c>
      <c r="B152" s="9" t="s">
        <v>540</v>
      </c>
      <c r="C152" s="9" t="s">
        <v>541</v>
      </c>
      <c r="D152" s="15">
        <v>23193444.691252075</v>
      </c>
      <c r="E152" s="12">
        <v>25774321</v>
      </c>
      <c r="F152" s="213"/>
      <c r="G152" s="12">
        <f t="shared" si="18"/>
        <v>0</v>
      </c>
      <c r="H152" s="13">
        <f t="shared" si="19"/>
        <v>0</v>
      </c>
      <c r="I152" s="16">
        <f t="shared" si="20"/>
        <v>0</v>
      </c>
      <c r="J152" s="211">
        <f t="shared" si="21"/>
        <v>25774321</v>
      </c>
      <c r="K152" s="14">
        <f t="shared" si="22"/>
        <v>4.2397664531387504E-4</v>
      </c>
      <c r="L152" s="16">
        <f t="shared" si="23"/>
        <v>964546.86808906577</v>
      </c>
      <c r="M152" s="224">
        <f t="shared" si="24"/>
        <v>24157991.55934114</v>
      </c>
      <c r="N152" s="211">
        <v>0</v>
      </c>
      <c r="O152" s="12">
        <v>363285</v>
      </c>
      <c r="P152" s="255">
        <f t="shared" si="26"/>
        <v>0</v>
      </c>
      <c r="Q152" s="230">
        <f t="shared" si="25"/>
        <v>24157991.55934114</v>
      </c>
    </row>
    <row r="153" spans="1:17">
      <c r="A153" s="8" t="s">
        <v>90</v>
      </c>
      <c r="B153" s="9" t="s">
        <v>542</v>
      </c>
      <c r="C153" s="9" t="s">
        <v>543</v>
      </c>
      <c r="D153" s="15">
        <v>5868736.4556141412</v>
      </c>
      <c r="E153" s="12">
        <v>6225979</v>
      </c>
      <c r="F153" s="213"/>
      <c r="G153" s="12">
        <f t="shared" si="18"/>
        <v>0</v>
      </c>
      <c r="H153" s="13">
        <f t="shared" si="19"/>
        <v>0</v>
      </c>
      <c r="I153" s="16">
        <f t="shared" si="20"/>
        <v>0</v>
      </c>
      <c r="J153" s="211">
        <f t="shared" si="21"/>
        <v>6225979</v>
      </c>
      <c r="K153" s="14">
        <f t="shared" si="22"/>
        <v>1.0241471308651097E-4</v>
      </c>
      <c r="L153" s="16">
        <f t="shared" si="23"/>
        <v>232993.47227181244</v>
      </c>
      <c r="M153" s="224">
        <f t="shared" si="24"/>
        <v>6101729.9278859533</v>
      </c>
      <c r="N153" s="211">
        <v>2465</v>
      </c>
      <c r="O153" s="12">
        <v>0</v>
      </c>
      <c r="P153" s="255">
        <f t="shared" si="26"/>
        <v>2465</v>
      </c>
      <c r="Q153" s="230">
        <f t="shared" si="25"/>
        <v>6099264.9278859533</v>
      </c>
    </row>
    <row r="154" spans="1:17">
      <c r="A154" s="8" t="s">
        <v>90</v>
      </c>
      <c r="B154" s="9" t="s">
        <v>544</v>
      </c>
      <c r="C154" s="9" t="s">
        <v>545</v>
      </c>
      <c r="D154" s="15">
        <v>1676827.5421626344</v>
      </c>
      <c r="E154" s="12">
        <v>2603243</v>
      </c>
      <c r="F154" s="213"/>
      <c r="G154" s="12">
        <f t="shared" si="18"/>
        <v>0</v>
      </c>
      <c r="H154" s="13">
        <f t="shared" si="19"/>
        <v>0</v>
      </c>
      <c r="I154" s="16">
        <f t="shared" si="20"/>
        <v>0</v>
      </c>
      <c r="J154" s="211">
        <f t="shared" si="21"/>
        <v>2603243</v>
      </c>
      <c r="K154" s="14">
        <f t="shared" si="22"/>
        <v>4.2822242885732195E-5</v>
      </c>
      <c r="L154" s="16">
        <f t="shared" si="23"/>
        <v>97420.602565040739</v>
      </c>
      <c r="M154" s="224">
        <f t="shared" si="24"/>
        <v>1774248.1447276752</v>
      </c>
      <c r="N154" s="211">
        <v>0</v>
      </c>
      <c r="O154" s="12">
        <v>0</v>
      </c>
      <c r="P154" s="255">
        <f t="shared" si="26"/>
        <v>0</v>
      </c>
      <c r="Q154" s="230">
        <f t="shared" si="25"/>
        <v>1774248.1447276752</v>
      </c>
    </row>
    <row r="155" spans="1:17">
      <c r="A155" s="8" t="s">
        <v>90</v>
      </c>
      <c r="B155" s="9" t="s">
        <v>546</v>
      </c>
      <c r="C155" s="9" t="s">
        <v>547</v>
      </c>
      <c r="D155" s="15">
        <v>4356238.4844865939</v>
      </c>
      <c r="E155" s="12">
        <v>4615236</v>
      </c>
      <c r="F155" s="213"/>
      <c r="G155" s="12">
        <f t="shared" si="18"/>
        <v>0</v>
      </c>
      <c r="H155" s="13">
        <f t="shared" si="19"/>
        <v>0</v>
      </c>
      <c r="I155" s="16">
        <f t="shared" si="20"/>
        <v>0</v>
      </c>
      <c r="J155" s="211">
        <f t="shared" si="21"/>
        <v>4615236</v>
      </c>
      <c r="K155" s="14">
        <f t="shared" si="22"/>
        <v>7.5918674118004013E-5</v>
      </c>
      <c r="L155" s="16">
        <f t="shared" si="23"/>
        <v>172714.98361845914</v>
      </c>
      <c r="M155" s="224">
        <f t="shared" si="24"/>
        <v>4528953.4681050526</v>
      </c>
      <c r="N155" s="211">
        <v>52264</v>
      </c>
      <c r="O155" s="12">
        <v>0</v>
      </c>
      <c r="P155" s="255">
        <f t="shared" si="26"/>
        <v>52264</v>
      </c>
      <c r="Q155" s="230">
        <f t="shared" si="25"/>
        <v>4476689.4681050526</v>
      </c>
    </row>
    <row r="156" spans="1:17">
      <c r="A156" s="8" t="s">
        <v>90</v>
      </c>
      <c r="B156" s="9" t="s">
        <v>548</v>
      </c>
      <c r="C156" s="9" t="s">
        <v>549</v>
      </c>
      <c r="D156" s="15">
        <v>7266493.8206911618</v>
      </c>
      <c r="E156" s="12">
        <v>8816693</v>
      </c>
      <c r="F156" s="213"/>
      <c r="G156" s="12">
        <f t="shared" si="18"/>
        <v>0</v>
      </c>
      <c r="H156" s="13">
        <f t="shared" si="19"/>
        <v>0</v>
      </c>
      <c r="I156" s="16">
        <f t="shared" si="20"/>
        <v>0</v>
      </c>
      <c r="J156" s="211">
        <f t="shared" si="21"/>
        <v>8816693</v>
      </c>
      <c r="K156" s="14">
        <f t="shared" si="22"/>
        <v>1.4503085923785633E-4</v>
      </c>
      <c r="L156" s="16">
        <f t="shared" si="23"/>
        <v>329945.20476612315</v>
      </c>
      <c r="M156" s="224">
        <f t="shared" si="24"/>
        <v>7596439.0254572853</v>
      </c>
      <c r="N156" s="211">
        <v>0</v>
      </c>
      <c r="O156" s="12">
        <v>132626</v>
      </c>
      <c r="P156" s="255">
        <f t="shared" si="26"/>
        <v>0</v>
      </c>
      <c r="Q156" s="230">
        <f t="shared" si="25"/>
        <v>7596439.0254572853</v>
      </c>
    </row>
    <row r="157" spans="1:17">
      <c r="A157" s="8" t="s">
        <v>90</v>
      </c>
      <c r="B157" s="9" t="s">
        <v>550</v>
      </c>
      <c r="C157" s="9" t="s">
        <v>551</v>
      </c>
      <c r="D157" s="15">
        <v>4366858.8352307109</v>
      </c>
      <c r="E157" s="12">
        <v>5170136</v>
      </c>
      <c r="F157" s="213"/>
      <c r="G157" s="12">
        <f t="shared" si="18"/>
        <v>0</v>
      </c>
      <c r="H157" s="13">
        <f t="shared" si="19"/>
        <v>0</v>
      </c>
      <c r="I157" s="16">
        <f t="shared" si="20"/>
        <v>0</v>
      </c>
      <c r="J157" s="211">
        <f t="shared" si="21"/>
        <v>5170136</v>
      </c>
      <c r="K157" s="14">
        <f t="shared" si="22"/>
        <v>8.5046543693488436E-5</v>
      </c>
      <c r="L157" s="16">
        <f t="shared" si="23"/>
        <v>193480.88690268618</v>
      </c>
      <c r="M157" s="224">
        <f t="shared" si="24"/>
        <v>4560339.7221333971</v>
      </c>
      <c r="N157" s="211">
        <v>0</v>
      </c>
      <c r="O157" s="12">
        <v>0</v>
      </c>
      <c r="P157" s="255">
        <f t="shared" si="26"/>
        <v>0</v>
      </c>
      <c r="Q157" s="230">
        <f t="shared" si="25"/>
        <v>4560339.7221333971</v>
      </c>
    </row>
    <row r="158" spans="1:17">
      <c r="A158" s="8" t="s">
        <v>90</v>
      </c>
      <c r="B158" s="9" t="s">
        <v>552</v>
      </c>
      <c r="C158" s="9" t="s">
        <v>553</v>
      </c>
      <c r="D158" s="15">
        <v>7595360.6677922998</v>
      </c>
      <c r="E158" s="12">
        <v>9441533</v>
      </c>
      <c r="F158" s="213"/>
      <c r="G158" s="12">
        <f t="shared" si="18"/>
        <v>0</v>
      </c>
      <c r="H158" s="13">
        <f t="shared" si="19"/>
        <v>0</v>
      </c>
      <c r="I158" s="16">
        <f t="shared" si="20"/>
        <v>0</v>
      </c>
      <c r="J158" s="211">
        <f t="shared" si="21"/>
        <v>9441533</v>
      </c>
      <c r="K158" s="14">
        <f t="shared" si="22"/>
        <v>1.5530921214026343E-4</v>
      </c>
      <c r="L158" s="16">
        <f t="shared" si="23"/>
        <v>353328.4576190993</v>
      </c>
      <c r="M158" s="224">
        <f t="shared" si="24"/>
        <v>7948689.1254113987</v>
      </c>
      <c r="N158" s="211">
        <v>0</v>
      </c>
      <c r="O158" s="12">
        <v>135655</v>
      </c>
      <c r="P158" s="255">
        <f t="shared" si="26"/>
        <v>0</v>
      </c>
      <c r="Q158" s="230">
        <f t="shared" si="25"/>
        <v>7948689.1254113987</v>
      </c>
    </row>
    <row r="159" spans="1:17">
      <c r="A159" s="8" t="s">
        <v>90</v>
      </c>
      <c r="B159" s="9" t="s">
        <v>554</v>
      </c>
      <c r="C159" s="9" t="s">
        <v>555</v>
      </c>
      <c r="D159" s="15">
        <v>23175536.331940338</v>
      </c>
      <c r="E159" s="12">
        <v>26483825</v>
      </c>
      <c r="F159" s="213"/>
      <c r="G159" s="12">
        <f t="shared" si="18"/>
        <v>0</v>
      </c>
      <c r="H159" s="13">
        <f t="shared" si="19"/>
        <v>0</v>
      </c>
      <c r="I159" s="16">
        <f t="shared" si="20"/>
        <v>0</v>
      </c>
      <c r="J159" s="211">
        <f t="shared" si="21"/>
        <v>26483825</v>
      </c>
      <c r="K159" s="14">
        <f t="shared" si="22"/>
        <v>4.3564768509633041E-4</v>
      </c>
      <c r="L159" s="16">
        <f t="shared" si="23"/>
        <v>991098.48359415168</v>
      </c>
      <c r="M159" s="224">
        <f t="shared" si="24"/>
        <v>24166634.815534491</v>
      </c>
      <c r="N159" s="211">
        <v>42992</v>
      </c>
      <c r="O159" s="12">
        <v>0</v>
      </c>
      <c r="P159" s="255">
        <f t="shared" si="26"/>
        <v>42992</v>
      </c>
      <c r="Q159" s="230">
        <f t="shared" si="25"/>
        <v>24123642.815534491</v>
      </c>
    </row>
    <row r="160" spans="1:17">
      <c r="A160" s="8" t="s">
        <v>90</v>
      </c>
      <c r="B160" s="9" t="s">
        <v>95</v>
      </c>
      <c r="C160" s="9" t="s">
        <v>96</v>
      </c>
      <c r="D160" s="15">
        <v>1016373628.6477289</v>
      </c>
      <c r="E160" s="12">
        <v>1173519188</v>
      </c>
      <c r="F160" s="213">
        <v>1</v>
      </c>
      <c r="G160" s="12">
        <f t="shared" si="18"/>
        <v>1173519188</v>
      </c>
      <c r="H160" s="13">
        <f t="shared" si="19"/>
        <v>5.6465049293908109E-2</v>
      </c>
      <c r="I160" s="16">
        <f t="shared" si="20"/>
        <v>69169685.385037437</v>
      </c>
      <c r="J160" s="211">
        <f t="shared" si="21"/>
        <v>0</v>
      </c>
      <c r="K160" s="14">
        <f t="shared" si="22"/>
        <v>0</v>
      </c>
      <c r="L160" s="16">
        <f t="shared" si="23"/>
        <v>0</v>
      </c>
      <c r="M160" s="224">
        <f t="shared" si="24"/>
        <v>1085543314.0327663</v>
      </c>
      <c r="N160" s="211">
        <v>0</v>
      </c>
      <c r="O160" s="12">
        <v>60919278.818682045</v>
      </c>
      <c r="P160" s="255">
        <f t="shared" si="26"/>
        <v>0</v>
      </c>
      <c r="Q160" s="230">
        <f t="shared" si="25"/>
        <v>1085543314.0327663</v>
      </c>
    </row>
    <row r="161" spans="1:17">
      <c r="A161" s="8" t="s">
        <v>90</v>
      </c>
      <c r="B161" s="9" t="s">
        <v>556</v>
      </c>
      <c r="C161" s="9" t="s">
        <v>557</v>
      </c>
      <c r="D161" s="15">
        <v>95904896.542105794</v>
      </c>
      <c r="E161" s="12">
        <v>116038772</v>
      </c>
      <c r="F161" s="213">
        <v>1</v>
      </c>
      <c r="G161" s="12">
        <f t="shared" si="18"/>
        <v>116038772</v>
      </c>
      <c r="H161" s="13">
        <f t="shared" si="19"/>
        <v>5.5833215579126636E-3</v>
      </c>
      <c r="I161" s="16">
        <f t="shared" si="20"/>
        <v>6839568.9084430132</v>
      </c>
      <c r="J161" s="211">
        <f t="shared" si="21"/>
        <v>0</v>
      </c>
      <c r="K161" s="14">
        <f t="shared" si="22"/>
        <v>0</v>
      </c>
      <c r="L161" s="16">
        <f t="shared" si="23"/>
        <v>0</v>
      </c>
      <c r="M161" s="224">
        <f t="shared" si="24"/>
        <v>102744465.45054881</v>
      </c>
      <c r="N161" s="211">
        <v>0</v>
      </c>
      <c r="O161" s="12">
        <v>7377160.0133012366</v>
      </c>
      <c r="P161" s="255">
        <f t="shared" si="26"/>
        <v>0</v>
      </c>
      <c r="Q161" s="230">
        <f t="shared" si="25"/>
        <v>102744465.45054881</v>
      </c>
    </row>
    <row r="162" spans="1:17">
      <c r="A162" s="8" t="s">
        <v>90</v>
      </c>
      <c r="B162" s="9" t="s">
        <v>558</v>
      </c>
      <c r="C162" s="9" t="s">
        <v>559</v>
      </c>
      <c r="D162" s="15">
        <v>87478980.859491125</v>
      </c>
      <c r="E162" s="12">
        <v>104987710</v>
      </c>
      <c r="F162" s="213">
        <v>1</v>
      </c>
      <c r="G162" s="12">
        <f t="shared" si="18"/>
        <v>104987710</v>
      </c>
      <c r="H162" s="13">
        <f t="shared" si="19"/>
        <v>5.0515886583053712E-3</v>
      </c>
      <c r="I162" s="16">
        <f t="shared" si="20"/>
        <v>6188196.1064240802</v>
      </c>
      <c r="J162" s="211">
        <f t="shared" si="21"/>
        <v>0</v>
      </c>
      <c r="K162" s="14">
        <f t="shared" si="22"/>
        <v>0</v>
      </c>
      <c r="L162" s="16">
        <f t="shared" si="23"/>
        <v>0</v>
      </c>
      <c r="M162" s="224">
        <f t="shared" si="24"/>
        <v>93667176.965915203</v>
      </c>
      <c r="N162" s="211">
        <v>0</v>
      </c>
      <c r="O162" s="12">
        <v>6764339.5049032373</v>
      </c>
      <c r="P162" s="255">
        <f t="shared" si="26"/>
        <v>0</v>
      </c>
      <c r="Q162" s="230">
        <f t="shared" si="25"/>
        <v>93667176.965915203</v>
      </c>
    </row>
    <row r="163" spans="1:17">
      <c r="A163" s="8" t="s">
        <v>90</v>
      </c>
      <c r="B163" s="9" t="s">
        <v>97</v>
      </c>
      <c r="C163" s="9" t="s">
        <v>98</v>
      </c>
      <c r="D163" s="15">
        <v>1224912911.2761879</v>
      </c>
      <c r="E163" s="12">
        <v>1650226475</v>
      </c>
      <c r="F163" s="213"/>
      <c r="G163" s="12">
        <f t="shared" si="18"/>
        <v>0</v>
      </c>
      <c r="H163" s="13">
        <f t="shared" si="19"/>
        <v>0</v>
      </c>
      <c r="I163" s="16">
        <f t="shared" si="20"/>
        <v>0</v>
      </c>
      <c r="J163" s="211">
        <f t="shared" si="21"/>
        <v>1650226475</v>
      </c>
      <c r="K163" s="14">
        <f t="shared" si="22"/>
        <v>2.7145525380809887E-2</v>
      </c>
      <c r="L163" s="16">
        <f t="shared" si="23"/>
        <v>61756070.241342492</v>
      </c>
      <c r="M163" s="224">
        <f t="shared" si="24"/>
        <v>1286668981.5175304</v>
      </c>
      <c r="N163" s="211">
        <v>0</v>
      </c>
      <c r="O163" s="12">
        <v>60000000</v>
      </c>
      <c r="P163" s="255">
        <f t="shared" si="26"/>
        <v>0</v>
      </c>
      <c r="Q163" s="230">
        <f t="shared" si="25"/>
        <v>1286668981.5175304</v>
      </c>
    </row>
    <row r="164" spans="1:17">
      <c r="A164" s="8" t="s">
        <v>90</v>
      </c>
      <c r="B164" s="9" t="s">
        <v>562</v>
      </c>
      <c r="C164" s="9" t="s">
        <v>563</v>
      </c>
      <c r="D164" s="15">
        <v>26264381.563261468</v>
      </c>
      <c r="E164" s="12">
        <v>26252370</v>
      </c>
      <c r="F164" s="213"/>
      <c r="G164" s="12">
        <f t="shared" si="18"/>
        <v>0</v>
      </c>
      <c r="H164" s="13">
        <f t="shared" si="19"/>
        <v>0</v>
      </c>
      <c r="I164" s="16">
        <f t="shared" si="20"/>
        <v>0</v>
      </c>
      <c r="J164" s="211">
        <f t="shared" si="21"/>
        <v>26252370</v>
      </c>
      <c r="K164" s="14">
        <f t="shared" si="22"/>
        <v>4.3184034854453054E-4</v>
      </c>
      <c r="L164" s="16">
        <f t="shared" si="23"/>
        <v>982436.79293880693</v>
      </c>
      <c r="M164" s="224">
        <f t="shared" si="24"/>
        <v>27246818.356200274</v>
      </c>
      <c r="N164" s="211">
        <v>12011</v>
      </c>
      <c r="O164" s="12">
        <v>0</v>
      </c>
      <c r="P164" s="255">
        <f t="shared" si="26"/>
        <v>12011</v>
      </c>
      <c r="Q164" s="230">
        <f t="shared" si="25"/>
        <v>27234807.356200274</v>
      </c>
    </row>
    <row r="165" spans="1:17">
      <c r="A165" s="8" t="s">
        <v>90</v>
      </c>
      <c r="B165" s="9" t="s">
        <v>564</v>
      </c>
      <c r="C165" s="9" t="s">
        <v>565</v>
      </c>
      <c r="D165" s="15">
        <v>2163111.8049384463</v>
      </c>
      <c r="E165" s="12">
        <v>254788</v>
      </c>
      <c r="F165" s="213"/>
      <c r="G165" s="12">
        <f t="shared" si="18"/>
        <v>0</v>
      </c>
      <c r="H165" s="13">
        <f t="shared" si="19"/>
        <v>0</v>
      </c>
      <c r="I165" s="16">
        <f t="shared" si="20"/>
        <v>0</v>
      </c>
      <c r="J165" s="211">
        <f t="shared" si="21"/>
        <v>254788</v>
      </c>
      <c r="K165" s="14">
        <f t="shared" si="22"/>
        <v>4.1911545024302132E-6</v>
      </c>
      <c r="L165" s="16">
        <f t="shared" si="23"/>
        <v>9534.8764930287343</v>
      </c>
      <c r="M165" s="224">
        <f t="shared" si="24"/>
        <v>2172646.6814314751</v>
      </c>
      <c r="N165" s="211">
        <v>1908325</v>
      </c>
      <c r="O165" s="12">
        <v>0</v>
      </c>
      <c r="P165" s="255">
        <f t="shared" si="26"/>
        <v>1908325</v>
      </c>
      <c r="Q165" s="230">
        <f t="shared" si="25"/>
        <v>264321.6814314751</v>
      </c>
    </row>
    <row r="166" spans="1:17">
      <c r="A166" s="8" t="s">
        <v>90</v>
      </c>
      <c r="B166" s="3" t="s">
        <v>560</v>
      </c>
      <c r="C166" s="3" t="s">
        <v>561</v>
      </c>
      <c r="D166" s="15">
        <v>15206640</v>
      </c>
      <c r="E166" s="12">
        <v>8453272</v>
      </c>
      <c r="F166" s="213"/>
      <c r="G166" s="12">
        <f t="shared" si="18"/>
        <v>0</v>
      </c>
      <c r="H166" s="13">
        <f t="shared" si="19"/>
        <v>0</v>
      </c>
      <c r="I166" s="16">
        <f t="shared" si="20"/>
        <v>0</v>
      </c>
      <c r="J166" s="211">
        <f t="shared" si="21"/>
        <v>8453272</v>
      </c>
      <c r="K166" s="14">
        <f t="shared" si="22"/>
        <v>1.3905273797457985E-4</v>
      </c>
      <c r="L166" s="16">
        <f t="shared" si="23"/>
        <v>316344.97889216914</v>
      </c>
      <c r="M166" s="224">
        <f t="shared" si="24"/>
        <v>15522984.97889217</v>
      </c>
      <c r="N166" s="211">
        <f>+L166</f>
        <v>316344.97889216914</v>
      </c>
      <c r="O166" s="12">
        <v>0</v>
      </c>
      <c r="P166" s="255">
        <f t="shared" si="26"/>
        <v>316344.97889216914</v>
      </c>
      <c r="Q166" s="230">
        <f t="shared" si="25"/>
        <v>15206640</v>
      </c>
    </row>
    <row r="167" spans="1:17">
      <c r="A167" s="8" t="s">
        <v>90</v>
      </c>
      <c r="B167" s="9" t="s">
        <v>504</v>
      </c>
      <c r="C167" s="9" t="s">
        <v>505</v>
      </c>
      <c r="D167" s="15">
        <v>244404.07048794482</v>
      </c>
      <c r="E167" s="12">
        <v>153669</v>
      </c>
      <c r="F167" s="213"/>
      <c r="G167" s="12">
        <f t="shared" si="18"/>
        <v>0</v>
      </c>
      <c r="H167" s="13">
        <f t="shared" si="19"/>
        <v>0</v>
      </c>
      <c r="I167" s="16">
        <f t="shared" si="20"/>
        <v>0</v>
      </c>
      <c r="J167" s="211">
        <f t="shared" si="21"/>
        <v>153669</v>
      </c>
      <c r="K167" s="14">
        <f t="shared" si="22"/>
        <v>2.5277898536585254E-6</v>
      </c>
      <c r="L167" s="16">
        <f t="shared" si="23"/>
        <v>5750.7219170731451</v>
      </c>
      <c r="M167" s="224">
        <f t="shared" si="24"/>
        <v>250154.79240501797</v>
      </c>
      <c r="N167" s="211">
        <v>0</v>
      </c>
      <c r="O167" s="12">
        <v>0</v>
      </c>
      <c r="P167" s="255">
        <f t="shared" si="26"/>
        <v>0</v>
      </c>
      <c r="Q167" s="230">
        <f t="shared" si="25"/>
        <v>250154.79240501797</v>
      </c>
    </row>
    <row r="168" spans="1:17">
      <c r="A168" s="8" t="s">
        <v>99</v>
      </c>
      <c r="B168" s="9" t="s">
        <v>566</v>
      </c>
      <c r="C168" s="9" t="s">
        <v>567</v>
      </c>
      <c r="D168" s="15">
        <v>12395289.770618079</v>
      </c>
      <c r="E168" s="12">
        <v>13723754</v>
      </c>
      <c r="F168" s="213"/>
      <c r="G168" s="12">
        <f t="shared" si="18"/>
        <v>0</v>
      </c>
      <c r="H168" s="13">
        <f t="shared" si="19"/>
        <v>0</v>
      </c>
      <c r="I168" s="16">
        <f t="shared" si="20"/>
        <v>0</v>
      </c>
      <c r="J168" s="211">
        <f t="shared" si="21"/>
        <v>13723754</v>
      </c>
      <c r="K168" s="14">
        <f t="shared" si="22"/>
        <v>2.2574993079479665E-4</v>
      </c>
      <c r="L168" s="16">
        <f t="shared" si="23"/>
        <v>513581.0925581624</v>
      </c>
      <c r="M168" s="224">
        <f t="shared" si="24"/>
        <v>12908870.863176242</v>
      </c>
      <c r="N168" s="211">
        <v>0</v>
      </c>
      <c r="O168" s="12">
        <v>0</v>
      </c>
      <c r="P168" s="255">
        <f t="shared" si="26"/>
        <v>0</v>
      </c>
      <c r="Q168" s="230">
        <f t="shared" si="25"/>
        <v>12908870.863176242</v>
      </c>
    </row>
    <row r="169" spans="1:17">
      <c r="A169" s="8" t="s">
        <v>99</v>
      </c>
      <c r="B169" s="9" t="s">
        <v>570</v>
      </c>
      <c r="C169" s="9" t="s">
        <v>571</v>
      </c>
      <c r="D169" s="15">
        <v>1632064.0460619768</v>
      </c>
      <c r="E169" s="12">
        <v>2028972</v>
      </c>
      <c r="F169" s="213"/>
      <c r="G169" s="12">
        <f t="shared" si="18"/>
        <v>0</v>
      </c>
      <c r="H169" s="13">
        <f t="shared" si="19"/>
        <v>0</v>
      </c>
      <c r="I169" s="16">
        <f t="shared" si="20"/>
        <v>0</v>
      </c>
      <c r="J169" s="211">
        <f t="shared" si="21"/>
        <v>2028972</v>
      </c>
      <c r="K169" s="14">
        <f t="shared" si="22"/>
        <v>3.3375728578680451E-5</v>
      </c>
      <c r="L169" s="16">
        <f t="shared" si="23"/>
        <v>75929.782516498031</v>
      </c>
      <c r="M169" s="224">
        <f t="shared" si="24"/>
        <v>1707993.8285784749</v>
      </c>
      <c r="N169" s="211">
        <v>0</v>
      </c>
      <c r="O169" s="12">
        <v>0</v>
      </c>
      <c r="P169" s="255">
        <f t="shared" si="26"/>
        <v>0</v>
      </c>
      <c r="Q169" s="230">
        <f t="shared" si="25"/>
        <v>1707993.8285784749</v>
      </c>
    </row>
    <row r="170" spans="1:17">
      <c r="A170" s="8" t="s">
        <v>99</v>
      </c>
      <c r="B170" s="9" t="s">
        <v>102</v>
      </c>
      <c r="C170" s="9" t="s">
        <v>103</v>
      </c>
      <c r="D170" s="15">
        <v>9157237.5305089876</v>
      </c>
      <c r="E170" s="12">
        <v>21541055</v>
      </c>
      <c r="F170" s="213"/>
      <c r="G170" s="12">
        <f t="shared" si="18"/>
        <v>0</v>
      </c>
      <c r="H170" s="13">
        <f t="shared" si="19"/>
        <v>0</v>
      </c>
      <c r="I170" s="16">
        <f t="shared" si="20"/>
        <v>0</v>
      </c>
      <c r="J170" s="211">
        <f t="shared" si="21"/>
        <v>21541055</v>
      </c>
      <c r="K170" s="14">
        <f t="shared" si="22"/>
        <v>3.5434121563946049E-4</v>
      </c>
      <c r="L170" s="16">
        <f t="shared" si="23"/>
        <v>806126.26557977265</v>
      </c>
      <c r="M170" s="224">
        <f t="shared" si="24"/>
        <v>9963363.7960887607</v>
      </c>
      <c r="N170" s="211">
        <v>0</v>
      </c>
      <c r="O170" s="12">
        <v>487190</v>
      </c>
      <c r="P170" s="255">
        <f t="shared" si="26"/>
        <v>0</v>
      </c>
      <c r="Q170" s="230">
        <f t="shared" si="25"/>
        <v>9963363.7960887607</v>
      </c>
    </row>
    <row r="171" spans="1:17">
      <c r="A171" s="8" t="s">
        <v>99</v>
      </c>
      <c r="B171" s="9" t="s">
        <v>572</v>
      </c>
      <c r="C171" s="9" t="s">
        <v>573</v>
      </c>
      <c r="D171" s="15">
        <v>28590102.970282719</v>
      </c>
      <c r="E171" s="12">
        <v>41871450</v>
      </c>
      <c r="F171" s="213">
        <v>1</v>
      </c>
      <c r="G171" s="12">
        <f t="shared" si="18"/>
        <v>41871450</v>
      </c>
      <c r="H171" s="13">
        <f t="shared" si="19"/>
        <v>2.0146866897735025E-3</v>
      </c>
      <c r="I171" s="16">
        <f t="shared" si="20"/>
        <v>2467991.1949725407</v>
      </c>
      <c r="J171" s="211">
        <f t="shared" si="21"/>
        <v>0</v>
      </c>
      <c r="K171" s="14">
        <f t="shared" si="22"/>
        <v>0</v>
      </c>
      <c r="L171" s="16">
        <f t="shared" si="23"/>
        <v>0</v>
      </c>
      <c r="M171" s="224">
        <f t="shared" si="24"/>
        <v>31058094.16525526</v>
      </c>
      <c r="N171" s="211">
        <v>0</v>
      </c>
      <c r="O171" s="12">
        <v>2431798.1112207863</v>
      </c>
      <c r="P171" s="255">
        <f t="shared" si="26"/>
        <v>0</v>
      </c>
      <c r="Q171" s="230">
        <f t="shared" si="25"/>
        <v>31058094.16525526</v>
      </c>
    </row>
    <row r="172" spans="1:17">
      <c r="A172" s="8" t="s">
        <v>99</v>
      </c>
      <c r="B172" s="9" t="s">
        <v>574</v>
      </c>
      <c r="C172" s="9" t="s">
        <v>575</v>
      </c>
      <c r="D172" s="15">
        <v>39391836.11789044</v>
      </c>
      <c r="E172" s="12">
        <v>41628660</v>
      </c>
      <c r="F172" s="213">
        <v>1</v>
      </c>
      <c r="G172" s="12">
        <f t="shared" si="18"/>
        <v>41628660</v>
      </c>
      <c r="H172" s="13">
        <f t="shared" si="19"/>
        <v>2.0030046061243786E-3</v>
      </c>
      <c r="I172" s="16">
        <f t="shared" si="20"/>
        <v>2453680.6425023638</v>
      </c>
      <c r="J172" s="211">
        <f t="shared" si="21"/>
        <v>0</v>
      </c>
      <c r="K172" s="14">
        <f t="shared" si="22"/>
        <v>0</v>
      </c>
      <c r="L172" s="16">
        <f t="shared" si="23"/>
        <v>0</v>
      </c>
      <c r="M172" s="224">
        <f t="shared" si="24"/>
        <v>41845516.7603928</v>
      </c>
      <c r="N172" s="211">
        <v>271405</v>
      </c>
      <c r="O172" s="12">
        <v>3598693.8575342689</v>
      </c>
      <c r="P172" s="255">
        <f t="shared" si="26"/>
        <v>0</v>
      </c>
      <c r="Q172" s="230">
        <f t="shared" si="25"/>
        <v>41845516.7603928</v>
      </c>
    </row>
    <row r="173" spans="1:17">
      <c r="A173" s="8" t="s">
        <v>99</v>
      </c>
      <c r="B173" s="9" t="s">
        <v>576</v>
      </c>
      <c r="C173" s="9" t="s">
        <v>577</v>
      </c>
      <c r="D173" s="15">
        <v>157895.60291813218</v>
      </c>
      <c r="E173" s="12">
        <v>349009</v>
      </c>
      <c r="F173" s="213"/>
      <c r="G173" s="12">
        <f t="shared" si="18"/>
        <v>0</v>
      </c>
      <c r="H173" s="13">
        <f t="shared" si="19"/>
        <v>0</v>
      </c>
      <c r="I173" s="16">
        <f t="shared" si="20"/>
        <v>0</v>
      </c>
      <c r="J173" s="211">
        <f t="shared" si="21"/>
        <v>349009</v>
      </c>
      <c r="K173" s="14">
        <f t="shared" si="22"/>
        <v>5.7410499777802182E-6</v>
      </c>
      <c r="L173" s="16">
        <f t="shared" si="23"/>
        <v>13060.888699449997</v>
      </c>
      <c r="M173" s="224">
        <f t="shared" si="24"/>
        <v>170956.49161758219</v>
      </c>
      <c r="N173" s="211">
        <v>0</v>
      </c>
      <c r="O173" s="12">
        <v>0</v>
      </c>
      <c r="P173" s="255">
        <f t="shared" si="26"/>
        <v>0</v>
      </c>
      <c r="Q173" s="230">
        <f t="shared" si="25"/>
        <v>170956.49161758219</v>
      </c>
    </row>
    <row r="174" spans="1:17">
      <c r="A174" s="8" t="s">
        <v>99</v>
      </c>
      <c r="B174" s="9" t="s">
        <v>578</v>
      </c>
      <c r="C174" s="9" t="s">
        <v>579</v>
      </c>
      <c r="D174" s="15">
        <v>80517132.61155425</v>
      </c>
      <c r="E174" s="12">
        <v>105419736</v>
      </c>
      <c r="F174" s="213">
        <v>1</v>
      </c>
      <c r="G174" s="12">
        <f t="shared" si="18"/>
        <v>105419736</v>
      </c>
      <c r="H174" s="13">
        <f t="shared" si="19"/>
        <v>5.072376021337607E-3</v>
      </c>
      <c r="I174" s="16">
        <f t="shared" si="20"/>
        <v>6213660.6261385689</v>
      </c>
      <c r="J174" s="211">
        <f t="shared" si="21"/>
        <v>0</v>
      </c>
      <c r="K174" s="14">
        <f t="shared" si="22"/>
        <v>0</v>
      </c>
      <c r="L174" s="16">
        <f t="shared" si="23"/>
        <v>0</v>
      </c>
      <c r="M174" s="224">
        <f t="shared" si="24"/>
        <v>86730793.237692818</v>
      </c>
      <c r="N174" s="211">
        <v>0</v>
      </c>
      <c r="O174" s="12">
        <v>6482428.0921666818</v>
      </c>
      <c r="P174" s="255">
        <f t="shared" si="26"/>
        <v>0</v>
      </c>
      <c r="Q174" s="230">
        <f t="shared" si="25"/>
        <v>86730793.237692818</v>
      </c>
    </row>
    <row r="175" spans="1:17">
      <c r="A175" s="8" t="s">
        <v>99</v>
      </c>
      <c r="B175" s="9" t="s">
        <v>580</v>
      </c>
      <c r="C175" s="9" t="s">
        <v>581</v>
      </c>
      <c r="D175" s="15">
        <v>10552421.041617211</v>
      </c>
      <c r="E175" s="12">
        <v>13986315</v>
      </c>
      <c r="F175" s="247">
        <v>1</v>
      </c>
      <c r="G175" s="12">
        <f t="shared" si="18"/>
        <v>13986315</v>
      </c>
      <c r="H175" s="13">
        <f t="shared" si="19"/>
        <v>6.7296553306559685E-4</v>
      </c>
      <c r="I175" s="16">
        <f t="shared" si="20"/>
        <v>824382.77800535609</v>
      </c>
      <c r="J175" s="211">
        <f t="shared" si="21"/>
        <v>0</v>
      </c>
      <c r="K175" s="14">
        <f t="shared" si="22"/>
        <v>0</v>
      </c>
      <c r="L175" s="16">
        <f t="shared" si="23"/>
        <v>0</v>
      </c>
      <c r="M175" s="224">
        <f t="shared" si="24"/>
        <v>11376803.819622567</v>
      </c>
      <c r="N175" s="211">
        <v>0</v>
      </c>
      <c r="O175" s="12">
        <v>248911</v>
      </c>
      <c r="P175" s="255">
        <f t="shared" si="26"/>
        <v>0</v>
      </c>
      <c r="Q175" s="230">
        <f t="shared" si="25"/>
        <v>11376803.819622567</v>
      </c>
    </row>
    <row r="176" spans="1:17">
      <c r="A176" s="8" t="s">
        <v>99</v>
      </c>
      <c r="B176" s="9" t="s">
        <v>582</v>
      </c>
      <c r="C176" s="9" t="s">
        <v>583</v>
      </c>
      <c r="D176" s="15">
        <v>136660.37304808639</v>
      </c>
      <c r="E176" s="12">
        <v>311752</v>
      </c>
      <c r="F176" s="213"/>
      <c r="G176" s="12">
        <f t="shared" si="18"/>
        <v>0</v>
      </c>
      <c r="H176" s="13">
        <f t="shared" si="19"/>
        <v>0</v>
      </c>
      <c r="I176" s="16">
        <f t="shared" si="20"/>
        <v>0</v>
      </c>
      <c r="J176" s="211">
        <f t="shared" si="21"/>
        <v>311752</v>
      </c>
      <c r="K176" s="14">
        <f t="shared" si="22"/>
        <v>5.1281881346123987E-6</v>
      </c>
      <c r="L176" s="16">
        <f t="shared" si="23"/>
        <v>11666.628006243207</v>
      </c>
      <c r="M176" s="224">
        <f t="shared" si="24"/>
        <v>148327.00105432959</v>
      </c>
      <c r="N176" s="211">
        <v>0</v>
      </c>
      <c r="O176" s="12">
        <v>0</v>
      </c>
      <c r="P176" s="255">
        <f t="shared" si="26"/>
        <v>0</v>
      </c>
      <c r="Q176" s="230">
        <f t="shared" si="25"/>
        <v>148327.00105432959</v>
      </c>
    </row>
    <row r="177" spans="1:17">
      <c r="A177" s="8" t="s">
        <v>99</v>
      </c>
      <c r="B177" s="9" t="s">
        <v>584</v>
      </c>
      <c r="C177" s="9" t="s">
        <v>585</v>
      </c>
      <c r="D177" s="15">
        <v>1392752.1088071889</v>
      </c>
      <c r="E177" s="12">
        <v>1462066</v>
      </c>
      <c r="F177" s="213"/>
      <c r="G177" s="12">
        <f t="shared" si="18"/>
        <v>0</v>
      </c>
      <c r="H177" s="13">
        <f t="shared" si="19"/>
        <v>0</v>
      </c>
      <c r="I177" s="16">
        <f t="shared" si="20"/>
        <v>0</v>
      </c>
      <c r="J177" s="211">
        <f t="shared" si="21"/>
        <v>1462066</v>
      </c>
      <c r="K177" s="14">
        <f t="shared" si="22"/>
        <v>2.4050365396918741E-5</v>
      </c>
      <c r="L177" s="16">
        <f t="shared" si="23"/>
        <v>54714.581277990139</v>
      </c>
      <c r="M177" s="224">
        <f t="shared" si="24"/>
        <v>1447466.6900851792</v>
      </c>
      <c r="N177" s="211">
        <v>0</v>
      </c>
      <c r="O177" s="12">
        <v>0</v>
      </c>
      <c r="P177" s="255">
        <f t="shared" si="26"/>
        <v>0</v>
      </c>
      <c r="Q177" s="230">
        <f t="shared" si="25"/>
        <v>1447466.6900851792</v>
      </c>
    </row>
    <row r="178" spans="1:17">
      <c r="A178" s="8" t="s">
        <v>99</v>
      </c>
      <c r="B178" s="3" t="s">
        <v>104</v>
      </c>
      <c r="C178" s="9" t="s">
        <v>105</v>
      </c>
      <c r="D178" s="15">
        <v>257642210.41175523</v>
      </c>
      <c r="E178" s="12">
        <v>331423331</v>
      </c>
      <c r="F178" s="213"/>
      <c r="G178" s="12">
        <f t="shared" si="18"/>
        <v>0</v>
      </c>
      <c r="H178" s="13">
        <f t="shared" si="19"/>
        <v>0</v>
      </c>
      <c r="I178" s="16">
        <f t="shared" si="20"/>
        <v>0</v>
      </c>
      <c r="J178" s="211">
        <f t="shared" si="21"/>
        <v>331423331</v>
      </c>
      <c r="K178" s="14">
        <f t="shared" si="22"/>
        <v>5.4517731837098642E-3</v>
      </c>
      <c r="L178" s="16">
        <f t="shared" si="23"/>
        <v>12402783.992939942</v>
      </c>
      <c r="M178" s="224">
        <f t="shared" si="24"/>
        <v>270044994.40469515</v>
      </c>
      <c r="N178" s="211">
        <v>0</v>
      </c>
      <c r="O178" s="12">
        <v>5487930</v>
      </c>
      <c r="P178" s="255">
        <f t="shared" si="26"/>
        <v>0</v>
      </c>
      <c r="Q178" s="230">
        <f t="shared" si="25"/>
        <v>270044994.40469515</v>
      </c>
    </row>
    <row r="179" spans="1:17">
      <c r="A179" s="8" t="s">
        <v>99</v>
      </c>
      <c r="B179" s="3" t="s">
        <v>106</v>
      </c>
      <c r="C179" s="9" t="s">
        <v>107</v>
      </c>
      <c r="D179" s="15">
        <v>275892328.38259268</v>
      </c>
      <c r="E179" s="12">
        <v>369449000</v>
      </c>
      <c r="F179" s="213"/>
      <c r="G179" s="12">
        <f t="shared" si="18"/>
        <v>0</v>
      </c>
      <c r="H179" s="13">
        <f t="shared" si="19"/>
        <v>0</v>
      </c>
      <c r="I179" s="16">
        <f t="shared" si="20"/>
        <v>0</v>
      </c>
      <c r="J179" s="211">
        <f t="shared" si="21"/>
        <v>369449000</v>
      </c>
      <c r="K179" s="14">
        <f t="shared" si="22"/>
        <v>6.0772793058085145E-3</v>
      </c>
      <c r="L179" s="16">
        <f t="shared" si="23"/>
        <v>13825810.420714371</v>
      </c>
      <c r="M179" s="224">
        <f t="shared" si="24"/>
        <v>289718138.80330706</v>
      </c>
      <c r="N179" s="211">
        <v>0</v>
      </c>
      <c r="O179" s="12">
        <v>6151118</v>
      </c>
      <c r="P179" s="255">
        <f t="shared" si="26"/>
        <v>0</v>
      </c>
      <c r="Q179" s="230">
        <f t="shared" si="25"/>
        <v>289718138.80330706</v>
      </c>
    </row>
    <row r="180" spans="1:17">
      <c r="A180" s="8" t="s">
        <v>99</v>
      </c>
      <c r="B180" s="3" t="s">
        <v>100</v>
      </c>
      <c r="C180" s="3" t="s">
        <v>101</v>
      </c>
      <c r="D180" s="15">
        <v>846017725.56891489</v>
      </c>
      <c r="E180" s="12">
        <v>1048066049</v>
      </c>
      <c r="F180" s="213"/>
      <c r="G180" s="12">
        <f t="shared" si="18"/>
        <v>0</v>
      </c>
      <c r="H180" s="13">
        <f t="shared" si="19"/>
        <v>0</v>
      </c>
      <c r="I180" s="16">
        <f t="shared" si="20"/>
        <v>0</v>
      </c>
      <c r="J180" s="211">
        <f t="shared" si="21"/>
        <v>1048066049</v>
      </c>
      <c r="K180" s="14">
        <f t="shared" si="22"/>
        <v>1.7240241848558779E-2</v>
      </c>
      <c r="L180" s="16">
        <f t="shared" si="23"/>
        <v>39221550.205471225</v>
      </c>
      <c r="M180" s="224">
        <f t="shared" si="24"/>
        <v>885239275.77438617</v>
      </c>
      <c r="N180" s="211">
        <v>0</v>
      </c>
      <c r="O180" s="12">
        <v>16090116</v>
      </c>
      <c r="P180" s="255">
        <f t="shared" si="26"/>
        <v>0</v>
      </c>
      <c r="Q180" s="230">
        <f t="shared" si="25"/>
        <v>885239275.77438617</v>
      </c>
    </row>
    <row r="181" spans="1:17">
      <c r="A181" s="8" t="s">
        <v>99</v>
      </c>
      <c r="B181" s="9" t="s">
        <v>568</v>
      </c>
      <c r="C181" s="3" t="s">
        <v>569</v>
      </c>
      <c r="D181" s="15">
        <v>2367452.5714285718</v>
      </c>
      <c r="E181" s="12">
        <v>3409199</v>
      </c>
      <c r="F181" s="213"/>
      <c r="G181" s="12">
        <f t="shared" si="18"/>
        <v>0</v>
      </c>
      <c r="H181" s="13">
        <f t="shared" si="19"/>
        <v>0</v>
      </c>
      <c r="I181" s="16">
        <f t="shared" si="20"/>
        <v>0</v>
      </c>
      <c r="J181" s="211">
        <f t="shared" si="21"/>
        <v>3409199</v>
      </c>
      <c r="K181" s="14">
        <f t="shared" si="22"/>
        <v>5.6079877147002922E-5</v>
      </c>
      <c r="L181" s="16">
        <f t="shared" si="23"/>
        <v>127581.72050943165</v>
      </c>
      <c r="M181" s="224">
        <f t="shared" si="24"/>
        <v>2495034.2919380036</v>
      </c>
      <c r="N181" s="211">
        <v>0</v>
      </c>
      <c r="O181" s="12">
        <v>0</v>
      </c>
      <c r="P181" s="255">
        <f t="shared" si="26"/>
        <v>0</v>
      </c>
      <c r="Q181" s="230">
        <f t="shared" si="25"/>
        <v>2495034.2919380036</v>
      </c>
    </row>
    <row r="182" spans="1:17">
      <c r="A182" s="8" t="s">
        <v>108</v>
      </c>
      <c r="B182" s="9" t="s">
        <v>109</v>
      </c>
      <c r="C182" s="9" t="s">
        <v>110</v>
      </c>
      <c r="D182" s="15">
        <v>281763681.38101768</v>
      </c>
      <c r="E182" s="12">
        <v>314758097</v>
      </c>
      <c r="F182" s="213"/>
      <c r="G182" s="12">
        <f t="shared" si="18"/>
        <v>0</v>
      </c>
      <c r="H182" s="13">
        <f t="shared" si="19"/>
        <v>0</v>
      </c>
      <c r="I182" s="16">
        <f t="shared" si="20"/>
        <v>0</v>
      </c>
      <c r="J182" s="211">
        <f t="shared" si="21"/>
        <v>314758097</v>
      </c>
      <c r="K182" s="14">
        <f t="shared" si="22"/>
        <v>5.1776371548813748E-3</v>
      </c>
      <c r="L182" s="16">
        <f t="shared" si="23"/>
        <v>11779124.527355127</v>
      </c>
      <c r="M182" s="224">
        <f t="shared" si="24"/>
        <v>293542805.90837282</v>
      </c>
      <c r="N182" s="211">
        <v>0</v>
      </c>
      <c r="O182" s="12">
        <v>4246490</v>
      </c>
      <c r="P182" s="255">
        <f t="shared" si="26"/>
        <v>0</v>
      </c>
      <c r="Q182" s="230">
        <f t="shared" si="25"/>
        <v>293542805.90837282</v>
      </c>
    </row>
    <row r="183" spans="1:17">
      <c r="A183" s="8" t="s">
        <v>108</v>
      </c>
      <c r="B183" s="9" t="s">
        <v>111</v>
      </c>
      <c r="C183" s="9" t="s">
        <v>112</v>
      </c>
      <c r="D183" s="15">
        <v>83456822.823031038</v>
      </c>
      <c r="E183" s="12">
        <v>119765783</v>
      </c>
      <c r="F183" s="213"/>
      <c r="G183" s="12">
        <f t="shared" si="18"/>
        <v>0</v>
      </c>
      <c r="H183" s="13">
        <f t="shared" si="19"/>
        <v>0</v>
      </c>
      <c r="I183" s="16">
        <f t="shared" si="20"/>
        <v>0</v>
      </c>
      <c r="J183" s="211">
        <f t="shared" si="21"/>
        <v>119765783</v>
      </c>
      <c r="K183" s="14">
        <f t="shared" si="22"/>
        <v>1.9700963179487647E-3</v>
      </c>
      <c r="L183" s="16">
        <f t="shared" si="23"/>
        <v>4481969.1233334402</v>
      </c>
      <c r="M183" s="224">
        <f t="shared" si="24"/>
        <v>87938791.946364477</v>
      </c>
      <c r="N183" s="211">
        <v>0</v>
      </c>
      <c r="O183" s="12">
        <v>2032486</v>
      </c>
      <c r="P183" s="255">
        <f t="shared" si="26"/>
        <v>0</v>
      </c>
      <c r="Q183" s="230">
        <f t="shared" si="25"/>
        <v>87938791.946364477</v>
      </c>
    </row>
    <row r="184" spans="1:17">
      <c r="A184" s="8" t="s">
        <v>108</v>
      </c>
      <c r="B184" s="9" t="s">
        <v>113</v>
      </c>
      <c r="C184" s="9" t="s">
        <v>114</v>
      </c>
      <c r="D184" s="15">
        <v>92787611.191532388</v>
      </c>
      <c r="E184" s="12">
        <v>144677435</v>
      </c>
      <c r="F184" s="213"/>
      <c r="G184" s="12">
        <f t="shared" si="18"/>
        <v>0</v>
      </c>
      <c r="H184" s="13">
        <f t="shared" si="19"/>
        <v>0</v>
      </c>
      <c r="I184" s="16">
        <f t="shared" si="20"/>
        <v>0</v>
      </c>
      <c r="J184" s="211">
        <f t="shared" si="21"/>
        <v>144677435</v>
      </c>
      <c r="K184" s="14">
        <f t="shared" si="22"/>
        <v>2.3798824242126965E-3</v>
      </c>
      <c r="L184" s="16">
        <f t="shared" si="23"/>
        <v>5414232.5150838848</v>
      </c>
      <c r="M184" s="224">
        <f t="shared" si="24"/>
        <v>98201843.706616268</v>
      </c>
      <c r="N184" s="211">
        <v>0</v>
      </c>
      <c r="O184" s="12">
        <v>2582245</v>
      </c>
      <c r="P184" s="255">
        <f t="shared" si="26"/>
        <v>0</v>
      </c>
      <c r="Q184" s="230">
        <f t="shared" si="25"/>
        <v>98201843.706616268</v>
      </c>
    </row>
    <row r="185" spans="1:17">
      <c r="A185" s="8" t="s">
        <v>108</v>
      </c>
      <c r="B185" s="9" t="s">
        <v>586</v>
      </c>
      <c r="C185" s="9" t="s">
        <v>587</v>
      </c>
      <c r="D185" s="15">
        <v>23448559.681441277</v>
      </c>
      <c r="E185" s="12">
        <v>24529453</v>
      </c>
      <c r="F185" s="213"/>
      <c r="G185" s="12">
        <f t="shared" si="18"/>
        <v>0</v>
      </c>
      <c r="H185" s="13">
        <f t="shared" si="19"/>
        <v>0</v>
      </c>
      <c r="I185" s="16">
        <f t="shared" si="20"/>
        <v>0</v>
      </c>
      <c r="J185" s="211">
        <f t="shared" si="21"/>
        <v>24529453</v>
      </c>
      <c r="K185" s="14">
        <f t="shared" si="22"/>
        <v>4.0349909486749887E-4</v>
      </c>
      <c r="L185" s="16">
        <f t="shared" si="23"/>
        <v>917960.44082355988</v>
      </c>
      <c r="M185" s="224">
        <f t="shared" si="24"/>
        <v>24366520.122264836</v>
      </c>
      <c r="N185" s="211">
        <v>204672</v>
      </c>
      <c r="O185" s="12">
        <v>0</v>
      </c>
      <c r="P185" s="255">
        <f t="shared" si="26"/>
        <v>204672</v>
      </c>
      <c r="Q185" s="230">
        <f t="shared" si="25"/>
        <v>24161848.122264836</v>
      </c>
    </row>
    <row r="186" spans="1:17">
      <c r="A186" s="8" t="s">
        <v>108</v>
      </c>
      <c r="B186" s="9" t="s">
        <v>115</v>
      </c>
      <c r="C186" s="9" t="s">
        <v>116</v>
      </c>
      <c r="D186" s="15">
        <v>575572982.7536391</v>
      </c>
      <c r="E186" s="12">
        <v>882939679</v>
      </c>
      <c r="F186" s="213"/>
      <c r="G186" s="12">
        <f t="shared" si="18"/>
        <v>0</v>
      </c>
      <c r="H186" s="13">
        <f t="shared" si="19"/>
        <v>0</v>
      </c>
      <c r="I186" s="16">
        <f t="shared" si="20"/>
        <v>0</v>
      </c>
      <c r="J186" s="211">
        <f t="shared" si="21"/>
        <v>882939679</v>
      </c>
      <c r="K186" s="14">
        <f t="shared" si="22"/>
        <v>1.4523983119358593E-2</v>
      </c>
      <c r="L186" s="16">
        <f t="shared" si="23"/>
        <v>33042061.596540801</v>
      </c>
      <c r="M186" s="224">
        <f t="shared" si="24"/>
        <v>608615044.35017991</v>
      </c>
      <c r="N186" s="211">
        <v>0</v>
      </c>
      <c r="O186" s="12">
        <v>48000000</v>
      </c>
      <c r="P186" s="255">
        <f t="shared" si="26"/>
        <v>0</v>
      </c>
      <c r="Q186" s="230">
        <f t="shared" si="25"/>
        <v>608615044.35017991</v>
      </c>
    </row>
    <row r="187" spans="1:17">
      <c r="A187" s="8" t="s">
        <v>108</v>
      </c>
      <c r="B187" s="9" t="s">
        <v>588</v>
      </c>
      <c r="C187" s="9" t="s">
        <v>589</v>
      </c>
      <c r="D187" s="15">
        <v>31308690.59344922</v>
      </c>
      <c r="E187" s="12">
        <v>39883502</v>
      </c>
      <c r="F187" s="247">
        <v>1</v>
      </c>
      <c r="G187" s="12">
        <f t="shared" si="18"/>
        <v>39883502</v>
      </c>
      <c r="H187" s="13">
        <f t="shared" si="19"/>
        <v>1.9190345837307968E-3</v>
      </c>
      <c r="I187" s="16">
        <f t="shared" si="20"/>
        <v>2350817.3650702261</v>
      </c>
      <c r="J187" s="211">
        <f t="shared" si="21"/>
        <v>0</v>
      </c>
      <c r="K187" s="14">
        <f t="shared" si="22"/>
        <v>0</v>
      </c>
      <c r="L187" s="16">
        <f t="shared" si="23"/>
        <v>0</v>
      </c>
      <c r="M187" s="224">
        <f t="shared" si="24"/>
        <v>33659507.958519444</v>
      </c>
      <c r="N187" s="211">
        <v>0</v>
      </c>
      <c r="O187" s="12">
        <v>0</v>
      </c>
      <c r="P187" s="255">
        <f t="shared" si="26"/>
        <v>0</v>
      </c>
      <c r="Q187" s="230">
        <f t="shared" si="25"/>
        <v>33659507.958519444</v>
      </c>
    </row>
    <row r="188" spans="1:17">
      <c r="A188" s="8" t="s">
        <v>108</v>
      </c>
      <c r="B188" s="9" t="s">
        <v>117</v>
      </c>
      <c r="C188" s="9" t="s">
        <v>118</v>
      </c>
      <c r="D188" s="15">
        <v>150494336.30741215</v>
      </c>
      <c r="E188" s="12">
        <v>169901059</v>
      </c>
      <c r="F188" s="213"/>
      <c r="G188" s="12">
        <f t="shared" si="18"/>
        <v>0</v>
      </c>
      <c r="H188" s="13">
        <f t="shared" si="19"/>
        <v>0</v>
      </c>
      <c r="I188" s="16">
        <f t="shared" si="20"/>
        <v>0</v>
      </c>
      <c r="J188" s="211">
        <f t="shared" si="21"/>
        <v>169901059</v>
      </c>
      <c r="K188" s="14">
        <f t="shared" si="22"/>
        <v>2.7948003375179021E-3</v>
      </c>
      <c r="L188" s="16">
        <f t="shared" si="23"/>
        <v>6358170.7678532274</v>
      </c>
      <c r="M188" s="224">
        <f t="shared" si="24"/>
        <v>156852507.07526538</v>
      </c>
      <c r="N188" s="211">
        <v>0</v>
      </c>
      <c r="O188" s="12">
        <v>1380909</v>
      </c>
      <c r="P188" s="255">
        <f t="shared" si="26"/>
        <v>0</v>
      </c>
      <c r="Q188" s="230">
        <f t="shared" si="25"/>
        <v>156852507.07526538</v>
      </c>
    </row>
    <row r="189" spans="1:17">
      <c r="A189" s="8" t="s">
        <v>108</v>
      </c>
      <c r="B189" s="9" t="s">
        <v>590</v>
      </c>
      <c r="C189" s="9" t="s">
        <v>591</v>
      </c>
      <c r="D189" s="15">
        <v>6946199.4408762902</v>
      </c>
      <c r="E189" s="12">
        <v>6250546</v>
      </c>
      <c r="F189" s="213"/>
      <c r="G189" s="12">
        <f t="shared" si="18"/>
        <v>0</v>
      </c>
      <c r="H189" s="13">
        <f t="shared" si="19"/>
        <v>0</v>
      </c>
      <c r="I189" s="16">
        <f t="shared" si="20"/>
        <v>0</v>
      </c>
      <c r="J189" s="211">
        <f t="shared" si="21"/>
        <v>6250546</v>
      </c>
      <c r="K189" s="14">
        <f t="shared" si="22"/>
        <v>1.0281882981359859E-4</v>
      </c>
      <c r="L189" s="16">
        <f t="shared" si="23"/>
        <v>233912.83782593679</v>
      </c>
      <c r="M189" s="224">
        <f t="shared" si="24"/>
        <v>7180112.2787022274</v>
      </c>
      <c r="N189" s="211">
        <v>729304</v>
      </c>
      <c r="O189" s="12">
        <v>0</v>
      </c>
      <c r="P189" s="255">
        <f t="shared" si="26"/>
        <v>729304</v>
      </c>
      <c r="Q189" s="230">
        <f t="shared" si="25"/>
        <v>6450808.2787022274</v>
      </c>
    </row>
    <row r="190" spans="1:17">
      <c r="A190" s="8" t="s">
        <v>108</v>
      </c>
      <c r="B190" s="9" t="s">
        <v>592</v>
      </c>
      <c r="C190" s="9" t="s">
        <v>593</v>
      </c>
      <c r="D190" s="15">
        <v>988298.49181490229</v>
      </c>
      <c r="E190" s="12">
        <v>608442</v>
      </c>
      <c r="F190" s="213"/>
      <c r="G190" s="12">
        <f t="shared" si="18"/>
        <v>0</v>
      </c>
      <c r="H190" s="13">
        <f t="shared" si="19"/>
        <v>0</v>
      </c>
      <c r="I190" s="16">
        <f t="shared" si="20"/>
        <v>0</v>
      </c>
      <c r="J190" s="211">
        <f t="shared" si="21"/>
        <v>608442</v>
      </c>
      <c r="K190" s="14">
        <f t="shared" si="22"/>
        <v>1.0008612759500619E-5</v>
      </c>
      <c r="L190" s="16">
        <f t="shared" si="23"/>
        <v>22769.594027863906</v>
      </c>
      <c r="M190" s="224">
        <f t="shared" si="24"/>
        <v>1011068.0858427662</v>
      </c>
      <c r="N190" s="211">
        <v>379855</v>
      </c>
      <c r="O190" s="12">
        <v>0</v>
      </c>
      <c r="P190" s="255">
        <f t="shared" si="26"/>
        <v>379855</v>
      </c>
      <c r="Q190" s="230">
        <f t="shared" si="25"/>
        <v>631213.08584276622</v>
      </c>
    </row>
    <row r="191" spans="1:17">
      <c r="A191" s="8" t="s">
        <v>108</v>
      </c>
      <c r="B191" s="9" t="s">
        <v>594</v>
      </c>
      <c r="C191" s="9" t="s">
        <v>595</v>
      </c>
      <c r="D191" s="15">
        <v>14459463.465533732</v>
      </c>
      <c r="E191" s="12">
        <v>13597250</v>
      </c>
      <c r="F191" s="213"/>
      <c r="G191" s="12">
        <f t="shared" si="18"/>
        <v>0</v>
      </c>
      <c r="H191" s="13">
        <f t="shared" si="19"/>
        <v>0</v>
      </c>
      <c r="I191" s="16">
        <f t="shared" si="20"/>
        <v>0</v>
      </c>
      <c r="J191" s="211">
        <f t="shared" si="21"/>
        <v>13597250</v>
      </c>
      <c r="K191" s="14">
        <f t="shared" si="22"/>
        <v>2.2366899366598589E-4</v>
      </c>
      <c r="L191" s="16">
        <f t="shared" si="23"/>
        <v>508846.9605901179</v>
      </c>
      <c r="M191" s="224">
        <f t="shared" si="24"/>
        <v>14968310.42612385</v>
      </c>
      <c r="N191" s="211">
        <v>880391</v>
      </c>
      <c r="O191" s="12">
        <v>0</v>
      </c>
      <c r="P191" s="255">
        <f t="shared" si="26"/>
        <v>880391</v>
      </c>
      <c r="Q191" s="230">
        <f t="shared" si="25"/>
        <v>14087919.42612385</v>
      </c>
    </row>
    <row r="192" spans="1:17">
      <c r="A192" s="8" t="s">
        <v>108</v>
      </c>
      <c r="B192" s="9" t="s">
        <v>596</v>
      </c>
      <c r="C192" s="9" t="s">
        <v>597</v>
      </c>
      <c r="D192" s="15">
        <v>41639358.935365036</v>
      </c>
      <c r="E192" s="12">
        <v>45742935</v>
      </c>
      <c r="F192" s="213"/>
      <c r="G192" s="12">
        <f t="shared" si="18"/>
        <v>0</v>
      </c>
      <c r="H192" s="13">
        <f t="shared" si="19"/>
        <v>0</v>
      </c>
      <c r="I192" s="16">
        <f t="shared" si="20"/>
        <v>0</v>
      </c>
      <c r="J192" s="211">
        <f t="shared" si="21"/>
        <v>45742935</v>
      </c>
      <c r="K192" s="14">
        <f t="shared" si="22"/>
        <v>7.5245187363463968E-4</v>
      </c>
      <c r="L192" s="16">
        <f t="shared" si="23"/>
        <v>1711828.0125188052</v>
      </c>
      <c r="M192" s="224">
        <f t="shared" si="24"/>
        <v>43351186.947883844</v>
      </c>
      <c r="N192" s="211">
        <v>2588187</v>
      </c>
      <c r="O192" s="12">
        <v>0</v>
      </c>
      <c r="P192" s="255">
        <f t="shared" si="26"/>
        <v>2588187</v>
      </c>
      <c r="Q192" s="230">
        <f t="shared" si="25"/>
        <v>40762999.947883844</v>
      </c>
    </row>
    <row r="193" spans="1:17">
      <c r="A193" s="8" t="s">
        <v>108</v>
      </c>
      <c r="B193" s="9" t="s">
        <v>598</v>
      </c>
      <c r="C193" s="9" t="s">
        <v>599</v>
      </c>
      <c r="D193" s="15">
        <v>12753866.28545049</v>
      </c>
      <c r="E193" s="12">
        <v>12972984</v>
      </c>
      <c r="F193" s="213">
        <v>1</v>
      </c>
      <c r="G193" s="12">
        <f t="shared" ref="G193:G253" si="27">+E193*F193</f>
        <v>12972984</v>
      </c>
      <c r="H193" s="13">
        <f t="shared" si="19"/>
        <v>6.2420809863151649E-4</v>
      </c>
      <c r="I193" s="16">
        <f t="shared" ref="I193:I253" si="28">+H193*$I$1</f>
        <v>764654.92082360771</v>
      </c>
      <c r="J193" s="211">
        <f t="shared" ref="J193:J253" si="29">+E193-G193</f>
        <v>0</v>
      </c>
      <c r="K193" s="14">
        <f t="shared" si="22"/>
        <v>0</v>
      </c>
      <c r="L193" s="16">
        <f t="shared" ref="L193:L253" si="30">+K193*$L$1</f>
        <v>0</v>
      </c>
      <c r="M193" s="224">
        <f t="shared" ref="M193:M253" si="31">+D193+I193+L193</f>
        <v>13518521.206274098</v>
      </c>
      <c r="N193" s="211">
        <v>545322</v>
      </c>
      <c r="O193" s="12">
        <v>764439.68473805895</v>
      </c>
      <c r="P193" s="255">
        <f t="shared" si="26"/>
        <v>0</v>
      </c>
      <c r="Q193" s="230">
        <f t="shared" ref="Q193:Q253" si="32">+M193-P193</f>
        <v>13518521.206274098</v>
      </c>
    </row>
    <row r="194" spans="1:17">
      <c r="A194" s="8" t="s">
        <v>108</v>
      </c>
      <c r="B194" s="9" t="s">
        <v>600</v>
      </c>
      <c r="C194" s="9" t="s">
        <v>601</v>
      </c>
      <c r="D194" s="15">
        <v>134705274.96686864</v>
      </c>
      <c r="E194" s="12">
        <v>166917770</v>
      </c>
      <c r="F194" s="247">
        <v>1</v>
      </c>
      <c r="G194" s="12">
        <f t="shared" si="27"/>
        <v>166917770</v>
      </c>
      <c r="H194" s="13">
        <f t="shared" si="19"/>
        <v>8.0314154275926645E-3</v>
      </c>
      <c r="I194" s="16">
        <f t="shared" si="28"/>
        <v>9838483.8988010138</v>
      </c>
      <c r="J194" s="211">
        <f t="shared" si="29"/>
        <v>0</v>
      </c>
      <c r="K194" s="14">
        <f t="shared" si="22"/>
        <v>0</v>
      </c>
      <c r="L194" s="16">
        <f t="shared" si="30"/>
        <v>0</v>
      </c>
      <c r="M194" s="224">
        <f t="shared" si="31"/>
        <v>144543758.86566967</v>
      </c>
      <c r="N194" s="211">
        <v>0</v>
      </c>
      <c r="O194" s="12">
        <v>10312670.371694833</v>
      </c>
      <c r="P194" s="255">
        <f t="shared" ref="P194:P254" si="33">+MAX(N194-O194,0)</f>
        <v>0</v>
      </c>
      <c r="Q194" s="230">
        <f t="shared" si="32"/>
        <v>144543758.86566967</v>
      </c>
    </row>
    <row r="195" spans="1:17">
      <c r="A195" s="8" t="s">
        <v>108</v>
      </c>
      <c r="B195" s="9" t="s">
        <v>602</v>
      </c>
      <c r="C195" s="9" t="s">
        <v>603</v>
      </c>
      <c r="D195" s="15">
        <v>106718985.58796346</v>
      </c>
      <c r="E195" s="12">
        <v>142125367</v>
      </c>
      <c r="F195" s="247">
        <v>1</v>
      </c>
      <c r="G195" s="12">
        <f t="shared" si="27"/>
        <v>142125367</v>
      </c>
      <c r="H195" s="13">
        <f t="shared" si="19"/>
        <v>6.8385041639129809E-3</v>
      </c>
      <c r="I195" s="16">
        <f t="shared" si="28"/>
        <v>8377167.6007934017</v>
      </c>
      <c r="J195" s="211">
        <f t="shared" si="29"/>
        <v>0</v>
      </c>
      <c r="K195" s="14">
        <f t="shared" si="22"/>
        <v>0</v>
      </c>
      <c r="L195" s="16">
        <f t="shared" si="30"/>
        <v>0</v>
      </c>
      <c r="M195" s="224">
        <f t="shared" si="31"/>
        <v>115096153.18875687</v>
      </c>
      <c r="N195" s="211">
        <v>0</v>
      </c>
      <c r="O195" s="12">
        <v>8628187.5660046488</v>
      </c>
      <c r="P195" s="255">
        <f t="shared" si="33"/>
        <v>0</v>
      </c>
      <c r="Q195" s="230">
        <f t="shared" si="32"/>
        <v>115096153.18875687</v>
      </c>
    </row>
    <row r="196" spans="1:17">
      <c r="A196" s="8" t="s">
        <v>108</v>
      </c>
      <c r="B196" s="9" t="s">
        <v>604</v>
      </c>
      <c r="C196" s="3" t="s">
        <v>605</v>
      </c>
      <c r="D196" s="15">
        <v>10060946.480266083</v>
      </c>
      <c r="E196" s="12">
        <v>1848771</v>
      </c>
      <c r="F196" s="213"/>
      <c r="G196" s="12">
        <f t="shared" si="27"/>
        <v>0</v>
      </c>
      <c r="H196" s="13">
        <f t="shared" si="19"/>
        <v>0</v>
      </c>
      <c r="I196" s="16">
        <f t="shared" si="28"/>
        <v>0</v>
      </c>
      <c r="J196" s="211">
        <f t="shared" si="29"/>
        <v>1848771</v>
      </c>
      <c r="K196" s="14">
        <f t="shared" si="22"/>
        <v>3.0411498581614549E-5</v>
      </c>
      <c r="L196" s="16">
        <f t="shared" si="30"/>
        <v>69186.159273173107</v>
      </c>
      <c r="M196" s="224">
        <f t="shared" si="31"/>
        <v>10130132.639539257</v>
      </c>
      <c r="N196" s="211">
        <v>8212175</v>
      </c>
      <c r="O196" s="12">
        <v>0</v>
      </c>
      <c r="P196" s="255">
        <f t="shared" si="33"/>
        <v>8212175</v>
      </c>
      <c r="Q196" s="230">
        <f t="shared" si="32"/>
        <v>1917957.6395392567</v>
      </c>
    </row>
    <row r="197" spans="1:17">
      <c r="A197" s="8" t="s">
        <v>121</v>
      </c>
      <c r="B197" s="9" t="s">
        <v>122</v>
      </c>
      <c r="C197" s="9" t="s">
        <v>123</v>
      </c>
      <c r="D197" s="15">
        <v>255848651.79578504</v>
      </c>
      <c r="E197" s="12">
        <v>345978250</v>
      </c>
      <c r="F197" s="213"/>
      <c r="G197" s="12">
        <f t="shared" si="27"/>
        <v>0</v>
      </c>
      <c r="H197" s="13">
        <f t="shared" si="19"/>
        <v>0</v>
      </c>
      <c r="I197" s="16">
        <f t="shared" si="28"/>
        <v>0</v>
      </c>
      <c r="J197" s="211">
        <f t="shared" si="29"/>
        <v>345978250</v>
      </c>
      <c r="K197" s="14">
        <f t="shared" si="22"/>
        <v>5.691195426120641E-3</v>
      </c>
      <c r="L197" s="16">
        <f t="shared" si="30"/>
        <v>12947469.594424458</v>
      </c>
      <c r="M197" s="224">
        <f t="shared" si="31"/>
        <v>268796121.3902095</v>
      </c>
      <c r="N197" s="211">
        <v>0</v>
      </c>
      <c r="O197" s="12">
        <v>5889353</v>
      </c>
      <c r="P197" s="255">
        <f t="shared" si="33"/>
        <v>0</v>
      </c>
      <c r="Q197" s="230">
        <f t="shared" si="32"/>
        <v>268796121.3902095</v>
      </c>
    </row>
    <row r="198" spans="1:17">
      <c r="A198" s="8" t="s">
        <v>121</v>
      </c>
      <c r="B198" s="9" t="s">
        <v>124</v>
      </c>
      <c r="C198" s="9" t="s">
        <v>125</v>
      </c>
      <c r="D198" s="15">
        <v>380764943.04698521</v>
      </c>
      <c r="E198" s="12">
        <v>493953489</v>
      </c>
      <c r="F198" s="213"/>
      <c r="G198" s="12">
        <f t="shared" si="27"/>
        <v>0</v>
      </c>
      <c r="H198" s="13">
        <f t="shared" ref="H198:H261" si="34">+G198/$G$436</f>
        <v>0</v>
      </c>
      <c r="I198" s="16">
        <f t="shared" si="28"/>
        <v>0</v>
      </c>
      <c r="J198" s="211">
        <f t="shared" si="29"/>
        <v>493953489</v>
      </c>
      <c r="K198" s="14">
        <f t="shared" ref="K198:K261" si="35">+J198/$J$436</f>
        <v>8.1253253269913134E-3</v>
      </c>
      <c r="L198" s="16">
        <f t="shared" si="30"/>
        <v>18485115.118905239</v>
      </c>
      <c r="M198" s="224">
        <f t="shared" si="31"/>
        <v>399250058.16589046</v>
      </c>
      <c r="N198" s="211">
        <v>0</v>
      </c>
      <c r="O198" s="12">
        <v>7960730</v>
      </c>
      <c r="P198" s="255">
        <f t="shared" si="33"/>
        <v>0</v>
      </c>
      <c r="Q198" s="230">
        <f t="shared" si="32"/>
        <v>399250058.16589046</v>
      </c>
    </row>
    <row r="199" spans="1:17">
      <c r="A199" s="8" t="s">
        <v>121</v>
      </c>
      <c r="B199" s="9" t="s">
        <v>126</v>
      </c>
      <c r="C199" s="9" t="s">
        <v>127</v>
      </c>
      <c r="D199" s="15">
        <v>143858190.25975031</v>
      </c>
      <c r="E199" s="12">
        <v>168674874</v>
      </c>
      <c r="F199" s="213"/>
      <c r="G199" s="12">
        <f t="shared" si="27"/>
        <v>0</v>
      </c>
      <c r="H199" s="13">
        <f t="shared" si="34"/>
        <v>0</v>
      </c>
      <c r="I199" s="16">
        <f t="shared" si="28"/>
        <v>0</v>
      </c>
      <c r="J199" s="211">
        <f t="shared" si="29"/>
        <v>168674874</v>
      </c>
      <c r="K199" s="14">
        <f t="shared" si="35"/>
        <v>2.7746301144949874E-3</v>
      </c>
      <c r="L199" s="16">
        <f t="shared" si="30"/>
        <v>6312283.5104760965</v>
      </c>
      <c r="M199" s="224">
        <f t="shared" si="31"/>
        <v>150170473.77022639</v>
      </c>
      <c r="N199" s="211">
        <v>0</v>
      </c>
      <c r="O199" s="12">
        <v>2556125</v>
      </c>
      <c r="P199" s="255">
        <f t="shared" si="33"/>
        <v>0</v>
      </c>
      <c r="Q199" s="230">
        <f t="shared" si="32"/>
        <v>150170473.77022639</v>
      </c>
    </row>
    <row r="200" spans="1:17">
      <c r="A200" s="8" t="s">
        <v>128</v>
      </c>
      <c r="B200" s="9" t="s">
        <v>606</v>
      </c>
      <c r="C200" s="9" t="s">
        <v>607</v>
      </c>
      <c r="D200" s="15">
        <v>189830880.26865125</v>
      </c>
      <c r="E200" s="12">
        <v>201462363</v>
      </c>
      <c r="F200" s="213"/>
      <c r="G200" s="12">
        <f t="shared" si="27"/>
        <v>0</v>
      </c>
      <c r="H200" s="13">
        <f t="shared" si="34"/>
        <v>0</v>
      </c>
      <c r="I200" s="16">
        <f t="shared" si="28"/>
        <v>0</v>
      </c>
      <c r="J200" s="211">
        <f t="shared" si="29"/>
        <v>201462363</v>
      </c>
      <c r="K200" s="14">
        <f t="shared" si="35"/>
        <v>3.3139703979688209E-3</v>
      </c>
      <c r="L200" s="16">
        <f t="shared" si="30"/>
        <v>7539282.6553790681</v>
      </c>
      <c r="M200" s="224">
        <f t="shared" si="31"/>
        <v>197370162.9240303</v>
      </c>
      <c r="N200" s="211">
        <v>0</v>
      </c>
      <c r="O200" s="12">
        <v>2739792</v>
      </c>
      <c r="P200" s="255">
        <f t="shared" si="33"/>
        <v>0</v>
      </c>
      <c r="Q200" s="230">
        <f t="shared" si="32"/>
        <v>197370162.9240303</v>
      </c>
    </row>
    <row r="201" spans="1:17">
      <c r="A201" s="8" t="s">
        <v>128</v>
      </c>
      <c r="B201" s="9" t="s">
        <v>608</v>
      </c>
      <c r="C201" s="9" t="s">
        <v>609</v>
      </c>
      <c r="D201" s="15">
        <v>31748406.619655732</v>
      </c>
      <c r="E201" s="12">
        <v>34646515</v>
      </c>
      <c r="F201" s="213">
        <v>1</v>
      </c>
      <c r="G201" s="12">
        <f t="shared" si="27"/>
        <v>34646515</v>
      </c>
      <c r="H201" s="13">
        <f t="shared" si="34"/>
        <v>1.667051717041994E-3</v>
      </c>
      <c r="I201" s="16">
        <f t="shared" si="28"/>
        <v>2042138.3533764428</v>
      </c>
      <c r="J201" s="211">
        <f t="shared" si="29"/>
        <v>0</v>
      </c>
      <c r="K201" s="14">
        <f t="shared" si="35"/>
        <v>0</v>
      </c>
      <c r="L201" s="16">
        <f t="shared" si="30"/>
        <v>0</v>
      </c>
      <c r="M201" s="224">
        <f t="shared" si="31"/>
        <v>33790544.973032176</v>
      </c>
      <c r="N201" s="211">
        <v>109661</v>
      </c>
      <c r="O201" s="12">
        <v>335755</v>
      </c>
      <c r="P201" s="255">
        <f t="shared" si="33"/>
        <v>0</v>
      </c>
      <c r="Q201" s="230">
        <f t="shared" si="32"/>
        <v>33790544.973032176</v>
      </c>
    </row>
    <row r="202" spans="1:17">
      <c r="A202" s="8" t="s">
        <v>128</v>
      </c>
      <c r="B202" s="9" t="s">
        <v>129</v>
      </c>
      <c r="C202" s="9" t="s">
        <v>130</v>
      </c>
      <c r="D202" s="15">
        <v>252132959.39649609</v>
      </c>
      <c r="E202" s="12">
        <v>316092566</v>
      </c>
      <c r="F202" s="213">
        <v>1</v>
      </c>
      <c r="G202" s="12">
        <f t="shared" si="27"/>
        <v>316092566</v>
      </c>
      <c r="H202" s="13">
        <f t="shared" si="34"/>
        <v>1.5209109917534559E-2</v>
      </c>
      <c r="I202" s="16">
        <f t="shared" si="28"/>
        <v>18631159.648979835</v>
      </c>
      <c r="J202" s="211">
        <f t="shared" si="29"/>
        <v>0</v>
      </c>
      <c r="K202" s="14">
        <f t="shared" si="35"/>
        <v>0</v>
      </c>
      <c r="L202" s="16">
        <f t="shared" si="30"/>
        <v>0</v>
      </c>
      <c r="M202" s="224">
        <f t="shared" si="31"/>
        <v>270764119.0454759</v>
      </c>
      <c r="N202" s="211">
        <v>0</v>
      </c>
      <c r="O202" s="12">
        <v>19813166.625174332</v>
      </c>
      <c r="P202" s="255">
        <f t="shared" si="33"/>
        <v>0</v>
      </c>
      <c r="Q202" s="230">
        <f t="shared" si="32"/>
        <v>270764119.0454759</v>
      </c>
    </row>
    <row r="203" spans="1:17">
      <c r="A203" s="8" t="s">
        <v>128</v>
      </c>
      <c r="B203" s="9" t="s">
        <v>610</v>
      </c>
      <c r="C203" s="9" t="s">
        <v>611</v>
      </c>
      <c r="D203" s="15">
        <v>95916065.429880708</v>
      </c>
      <c r="E203" s="12">
        <v>144807874</v>
      </c>
      <c r="F203" s="213">
        <v>1</v>
      </c>
      <c r="G203" s="12">
        <f t="shared" si="27"/>
        <v>144807874</v>
      </c>
      <c r="H203" s="13">
        <f t="shared" si="34"/>
        <v>6.9675756708257883E-3</v>
      </c>
      <c r="I203" s="16">
        <f t="shared" si="28"/>
        <v>8535280.1967615914</v>
      </c>
      <c r="J203" s="211">
        <f t="shared" si="29"/>
        <v>0</v>
      </c>
      <c r="K203" s="14">
        <f t="shared" si="35"/>
        <v>0</v>
      </c>
      <c r="L203" s="16">
        <f t="shared" si="30"/>
        <v>0</v>
      </c>
      <c r="M203" s="224">
        <f t="shared" si="31"/>
        <v>104451345.6266423</v>
      </c>
      <c r="N203" s="211">
        <v>0</v>
      </c>
      <c r="O203" s="12">
        <v>8232783.4527369682</v>
      </c>
      <c r="P203" s="255">
        <f t="shared" si="33"/>
        <v>0</v>
      </c>
      <c r="Q203" s="230">
        <f t="shared" si="32"/>
        <v>104451345.6266423</v>
      </c>
    </row>
    <row r="204" spans="1:17">
      <c r="A204" s="8" t="s">
        <v>128</v>
      </c>
      <c r="B204" s="9" t="s">
        <v>612</v>
      </c>
      <c r="C204" s="9" t="s">
        <v>613</v>
      </c>
      <c r="D204" s="15">
        <v>71916472.81830062</v>
      </c>
      <c r="E204" s="12">
        <v>93765277</v>
      </c>
      <c r="F204" s="213">
        <v>1</v>
      </c>
      <c r="G204" s="12">
        <f t="shared" si="27"/>
        <v>93765277</v>
      </c>
      <c r="H204" s="13">
        <f t="shared" si="34"/>
        <v>4.5116100716556399E-3</v>
      </c>
      <c r="I204" s="16">
        <f t="shared" si="28"/>
        <v>5526722.3377781585</v>
      </c>
      <c r="J204" s="211">
        <f t="shared" si="29"/>
        <v>0</v>
      </c>
      <c r="K204" s="14">
        <f t="shared" si="35"/>
        <v>0</v>
      </c>
      <c r="L204" s="16">
        <f t="shared" si="30"/>
        <v>0</v>
      </c>
      <c r="M204" s="224">
        <f t="shared" si="31"/>
        <v>77443195.156078786</v>
      </c>
      <c r="N204" s="211">
        <v>0</v>
      </c>
      <c r="O204" s="12">
        <v>5727418.7925388776</v>
      </c>
      <c r="P204" s="255">
        <f t="shared" si="33"/>
        <v>0</v>
      </c>
      <c r="Q204" s="230">
        <f t="shared" si="32"/>
        <v>77443195.156078786</v>
      </c>
    </row>
    <row r="205" spans="1:17">
      <c r="A205" s="8" t="s">
        <v>128</v>
      </c>
      <c r="B205" s="9" t="s">
        <v>614</v>
      </c>
      <c r="C205" s="9" t="s">
        <v>615</v>
      </c>
      <c r="D205" s="15">
        <v>177057380.77067262</v>
      </c>
      <c r="E205" s="12">
        <v>236452623</v>
      </c>
      <c r="F205" s="213">
        <v>1</v>
      </c>
      <c r="G205" s="12">
        <f t="shared" si="27"/>
        <v>236452623</v>
      </c>
      <c r="H205" s="13">
        <f t="shared" si="34"/>
        <v>1.1377154417153739E-2</v>
      </c>
      <c r="I205" s="16">
        <f t="shared" si="28"/>
        <v>13937014.161013331</v>
      </c>
      <c r="J205" s="211">
        <f t="shared" si="29"/>
        <v>0</v>
      </c>
      <c r="K205" s="14">
        <f t="shared" si="35"/>
        <v>0</v>
      </c>
      <c r="L205" s="16">
        <f t="shared" si="30"/>
        <v>0</v>
      </c>
      <c r="M205" s="224">
        <f t="shared" si="31"/>
        <v>190994394.93168595</v>
      </c>
      <c r="N205" s="211">
        <v>0</v>
      </c>
      <c r="O205" s="12">
        <v>13456392.733339535</v>
      </c>
      <c r="P205" s="255">
        <f t="shared" si="33"/>
        <v>0</v>
      </c>
      <c r="Q205" s="230">
        <f t="shared" si="32"/>
        <v>190994394.93168595</v>
      </c>
    </row>
    <row r="206" spans="1:17">
      <c r="A206" s="8" t="s">
        <v>128</v>
      </c>
      <c r="B206" s="9" t="s">
        <v>131</v>
      </c>
      <c r="C206" s="9" t="s">
        <v>132</v>
      </c>
      <c r="D206" s="15">
        <v>373534233.4446668</v>
      </c>
      <c r="E206" s="12">
        <v>444196218</v>
      </c>
      <c r="F206" s="213"/>
      <c r="G206" s="12">
        <f t="shared" si="27"/>
        <v>0</v>
      </c>
      <c r="H206" s="13">
        <f t="shared" si="34"/>
        <v>0</v>
      </c>
      <c r="I206" s="16">
        <f t="shared" si="28"/>
        <v>0</v>
      </c>
      <c r="J206" s="211">
        <f t="shared" si="29"/>
        <v>444196218</v>
      </c>
      <c r="K206" s="14">
        <f t="shared" si="35"/>
        <v>7.306839329297975E-3</v>
      </c>
      <c r="L206" s="16">
        <f t="shared" si="30"/>
        <v>16623059.474152893</v>
      </c>
      <c r="M206" s="224">
        <f t="shared" si="31"/>
        <v>390157292.91881967</v>
      </c>
      <c r="N206" s="211">
        <v>0</v>
      </c>
      <c r="O206" s="12">
        <v>6630493</v>
      </c>
      <c r="P206" s="255">
        <f t="shared" si="33"/>
        <v>0</v>
      </c>
      <c r="Q206" s="230">
        <f t="shared" si="32"/>
        <v>390157292.91881967</v>
      </c>
    </row>
    <row r="207" spans="1:17">
      <c r="A207" s="8" t="s">
        <v>128</v>
      </c>
      <c r="B207" s="9" t="s">
        <v>616</v>
      </c>
      <c r="C207" s="9" t="s">
        <v>617</v>
      </c>
      <c r="D207" s="15">
        <v>286802.97066623392</v>
      </c>
      <c r="E207" s="12">
        <v>378561</v>
      </c>
      <c r="F207" s="213"/>
      <c r="G207" s="12">
        <f t="shared" si="27"/>
        <v>0</v>
      </c>
      <c r="H207" s="13">
        <f t="shared" si="34"/>
        <v>0</v>
      </c>
      <c r="I207" s="16">
        <f t="shared" si="28"/>
        <v>0</v>
      </c>
      <c r="J207" s="211">
        <f t="shared" si="29"/>
        <v>378561</v>
      </c>
      <c r="K207" s="14">
        <f t="shared" si="35"/>
        <v>6.227167839908017E-6</v>
      </c>
      <c r="L207" s="16">
        <f t="shared" si="30"/>
        <v>14166.806835790738</v>
      </c>
      <c r="M207" s="224">
        <f t="shared" si="31"/>
        <v>300969.77750202466</v>
      </c>
      <c r="N207" s="211">
        <v>0</v>
      </c>
      <c r="O207" s="12">
        <v>0</v>
      </c>
      <c r="P207" s="255">
        <f t="shared" si="33"/>
        <v>0</v>
      </c>
      <c r="Q207" s="230">
        <f t="shared" si="32"/>
        <v>300969.77750202466</v>
      </c>
    </row>
    <row r="208" spans="1:17">
      <c r="A208" s="8" t="s">
        <v>128</v>
      </c>
      <c r="B208" s="9" t="s">
        <v>618</v>
      </c>
      <c r="C208" s="9" t="s">
        <v>619</v>
      </c>
      <c r="D208" s="15">
        <v>156326984.07095408</v>
      </c>
      <c r="E208" s="12">
        <v>211084467</v>
      </c>
      <c r="F208" s="213">
        <v>1</v>
      </c>
      <c r="G208" s="12">
        <f t="shared" si="27"/>
        <v>211084467</v>
      </c>
      <c r="H208" s="13">
        <f t="shared" si="34"/>
        <v>1.015654022210442E-2</v>
      </c>
      <c r="I208" s="16">
        <f t="shared" si="28"/>
        <v>12441761.772077914</v>
      </c>
      <c r="J208" s="211">
        <f t="shared" si="29"/>
        <v>0</v>
      </c>
      <c r="K208" s="14">
        <f t="shared" si="35"/>
        <v>0</v>
      </c>
      <c r="L208" s="16">
        <f t="shared" si="30"/>
        <v>0</v>
      </c>
      <c r="M208" s="224">
        <f t="shared" si="31"/>
        <v>168768745.843032</v>
      </c>
      <c r="N208" s="211">
        <v>0</v>
      </c>
      <c r="O208" s="12">
        <v>12338230.488510069</v>
      </c>
      <c r="P208" s="255">
        <f t="shared" si="33"/>
        <v>0</v>
      </c>
      <c r="Q208" s="230">
        <f t="shared" si="32"/>
        <v>168768745.843032</v>
      </c>
    </row>
    <row r="209" spans="1:17">
      <c r="A209" s="8" t="s">
        <v>128</v>
      </c>
      <c r="B209" s="9" t="s">
        <v>620</v>
      </c>
      <c r="C209" s="9" t="s">
        <v>621</v>
      </c>
      <c r="D209" s="15">
        <v>107998107.44918591</v>
      </c>
      <c r="E209" s="12">
        <v>134950206</v>
      </c>
      <c r="F209" s="247">
        <v>1</v>
      </c>
      <c r="G209" s="12">
        <f t="shared" si="27"/>
        <v>134950206</v>
      </c>
      <c r="H209" s="13">
        <f t="shared" si="34"/>
        <v>6.4932641169673433E-3</v>
      </c>
      <c r="I209" s="16">
        <f t="shared" si="28"/>
        <v>7954248.5432849955</v>
      </c>
      <c r="J209" s="211">
        <f t="shared" si="29"/>
        <v>0</v>
      </c>
      <c r="K209" s="14">
        <f t="shared" si="35"/>
        <v>0</v>
      </c>
      <c r="L209" s="16">
        <f t="shared" si="30"/>
        <v>0</v>
      </c>
      <c r="M209" s="224">
        <f t="shared" si="31"/>
        <v>115952355.99247091</v>
      </c>
      <c r="N209" s="211">
        <v>0</v>
      </c>
      <c r="O209" s="12">
        <v>2153195</v>
      </c>
      <c r="P209" s="255">
        <f t="shared" si="33"/>
        <v>0</v>
      </c>
      <c r="Q209" s="230">
        <f t="shared" si="32"/>
        <v>115952355.99247091</v>
      </c>
    </row>
    <row r="210" spans="1:17">
      <c r="A210" s="8" t="s">
        <v>128</v>
      </c>
      <c r="B210" s="9" t="s">
        <v>622</v>
      </c>
      <c r="C210" s="9" t="s">
        <v>623</v>
      </c>
      <c r="D210" s="15">
        <v>117789080.79262309</v>
      </c>
      <c r="E210" s="12">
        <v>165602295</v>
      </c>
      <c r="F210" s="213">
        <v>1</v>
      </c>
      <c r="G210" s="12">
        <f t="shared" si="27"/>
        <v>165602295</v>
      </c>
      <c r="H210" s="13">
        <f t="shared" si="34"/>
        <v>7.9681200324432291E-3</v>
      </c>
      <c r="I210" s="16">
        <f t="shared" si="28"/>
        <v>9760947.0397429559</v>
      </c>
      <c r="J210" s="211">
        <f t="shared" si="29"/>
        <v>0</v>
      </c>
      <c r="K210" s="14">
        <f t="shared" si="35"/>
        <v>0</v>
      </c>
      <c r="L210" s="16">
        <f t="shared" si="30"/>
        <v>0</v>
      </c>
      <c r="M210" s="224">
        <f t="shared" si="31"/>
        <v>127550027.83236605</v>
      </c>
      <c r="N210" s="211">
        <v>0</v>
      </c>
      <c r="O210" s="12">
        <v>9719185.5846876726</v>
      </c>
      <c r="P210" s="255">
        <f t="shared" si="33"/>
        <v>0</v>
      </c>
      <c r="Q210" s="230">
        <f t="shared" si="32"/>
        <v>127550027.83236605</v>
      </c>
    </row>
    <row r="211" spans="1:17">
      <c r="A211" s="8" t="s">
        <v>128</v>
      </c>
      <c r="B211" s="9" t="s">
        <v>624</v>
      </c>
      <c r="C211" s="9" t="s">
        <v>625</v>
      </c>
      <c r="D211" s="15">
        <v>103175059.50352921</v>
      </c>
      <c r="E211" s="12">
        <v>144581241</v>
      </c>
      <c r="F211" s="213">
        <v>1</v>
      </c>
      <c r="G211" s="12">
        <f t="shared" si="27"/>
        <v>144581241</v>
      </c>
      <c r="H211" s="13">
        <f t="shared" si="34"/>
        <v>6.9566709973892717E-3</v>
      </c>
      <c r="I211" s="16">
        <f t="shared" si="28"/>
        <v>8521921.9718018584</v>
      </c>
      <c r="J211" s="211">
        <f t="shared" si="29"/>
        <v>0</v>
      </c>
      <c r="K211" s="14">
        <f t="shared" si="35"/>
        <v>0</v>
      </c>
      <c r="L211" s="16">
        <f t="shared" si="30"/>
        <v>0</v>
      </c>
      <c r="M211" s="224">
        <f t="shared" si="31"/>
        <v>111696981.47533107</v>
      </c>
      <c r="N211" s="211">
        <v>0</v>
      </c>
      <c r="O211" s="12">
        <v>8532056.1557999458</v>
      </c>
      <c r="P211" s="255">
        <f t="shared" si="33"/>
        <v>0</v>
      </c>
      <c r="Q211" s="230">
        <f t="shared" si="32"/>
        <v>111696981.47533107</v>
      </c>
    </row>
    <row r="212" spans="1:17">
      <c r="A212" s="8" t="s">
        <v>128</v>
      </c>
      <c r="B212" s="9" t="s">
        <v>133</v>
      </c>
      <c r="C212" s="9" t="s">
        <v>134</v>
      </c>
      <c r="D212" s="15">
        <v>361991229.99908656</v>
      </c>
      <c r="E212" s="12">
        <v>379469159</v>
      </c>
      <c r="F212" s="247">
        <v>1</v>
      </c>
      <c r="G212" s="12">
        <f t="shared" si="27"/>
        <v>379469159</v>
      </c>
      <c r="H212" s="13">
        <f t="shared" si="34"/>
        <v>1.825853806870421E-2</v>
      </c>
      <c r="I212" s="16">
        <f t="shared" si="28"/>
        <v>22366709.134162657</v>
      </c>
      <c r="J212" s="211">
        <f t="shared" si="29"/>
        <v>0</v>
      </c>
      <c r="K212" s="14">
        <f t="shared" si="35"/>
        <v>0</v>
      </c>
      <c r="L212" s="16">
        <f t="shared" si="30"/>
        <v>0</v>
      </c>
      <c r="M212" s="224">
        <f t="shared" si="31"/>
        <v>384357939.13324922</v>
      </c>
      <c r="N212" s="211">
        <v>10350660</v>
      </c>
      <c r="O212" s="12">
        <v>22247179.490201298</v>
      </c>
      <c r="P212" s="255">
        <f t="shared" si="33"/>
        <v>0</v>
      </c>
      <c r="Q212" s="230">
        <f t="shared" si="32"/>
        <v>384357939.13324922</v>
      </c>
    </row>
    <row r="213" spans="1:17">
      <c r="A213" s="8" t="s">
        <v>128</v>
      </c>
      <c r="B213" s="9" t="s">
        <v>626</v>
      </c>
      <c r="C213" s="9" t="s">
        <v>627</v>
      </c>
      <c r="D213" s="15">
        <v>162836226.79743683</v>
      </c>
      <c r="E213" s="12">
        <v>211713695</v>
      </c>
      <c r="F213" s="213">
        <v>1</v>
      </c>
      <c r="G213" s="12">
        <f t="shared" si="27"/>
        <v>211713695</v>
      </c>
      <c r="H213" s="13">
        <f t="shared" si="34"/>
        <v>1.0186816156576066E-2</v>
      </c>
      <c r="I213" s="16">
        <f t="shared" si="28"/>
        <v>12478849.791805681</v>
      </c>
      <c r="J213" s="211">
        <f t="shared" si="29"/>
        <v>0</v>
      </c>
      <c r="K213" s="14">
        <f t="shared" si="35"/>
        <v>0</v>
      </c>
      <c r="L213" s="16">
        <f t="shared" si="30"/>
        <v>0</v>
      </c>
      <c r="M213" s="224">
        <f t="shared" si="31"/>
        <v>175315076.58924252</v>
      </c>
      <c r="N213" s="211">
        <v>0</v>
      </c>
      <c r="O213" s="12">
        <v>13001436.93780132</v>
      </c>
      <c r="P213" s="255">
        <f t="shared" si="33"/>
        <v>0</v>
      </c>
      <c r="Q213" s="230">
        <f t="shared" si="32"/>
        <v>175315076.58924252</v>
      </c>
    </row>
    <row r="214" spans="1:17">
      <c r="A214" s="8" t="s">
        <v>128</v>
      </c>
      <c r="B214" s="9" t="s">
        <v>628</v>
      </c>
      <c r="C214" s="9" t="s">
        <v>629</v>
      </c>
      <c r="D214" s="15">
        <v>282967723.47903323</v>
      </c>
      <c r="E214" s="12">
        <v>358454683</v>
      </c>
      <c r="F214" s="213">
        <v>1</v>
      </c>
      <c r="G214" s="12">
        <f t="shared" si="27"/>
        <v>358454683</v>
      </c>
      <c r="H214" s="13">
        <f t="shared" si="34"/>
        <v>1.72474055406985E-2</v>
      </c>
      <c r="I214" s="16">
        <f t="shared" si="28"/>
        <v>21128071.787355661</v>
      </c>
      <c r="J214" s="211">
        <f t="shared" si="29"/>
        <v>0</v>
      </c>
      <c r="K214" s="14">
        <f t="shared" si="35"/>
        <v>0</v>
      </c>
      <c r="L214" s="16">
        <f t="shared" si="30"/>
        <v>0</v>
      </c>
      <c r="M214" s="224">
        <f t="shared" si="31"/>
        <v>304095795.26638889</v>
      </c>
      <c r="N214" s="211">
        <v>0</v>
      </c>
      <c r="O214" s="12">
        <v>22406946.960872233</v>
      </c>
      <c r="P214" s="255">
        <f t="shared" si="33"/>
        <v>0</v>
      </c>
      <c r="Q214" s="230">
        <f t="shared" si="32"/>
        <v>304095795.26638889</v>
      </c>
    </row>
    <row r="215" spans="1:17">
      <c r="A215" s="8" t="s">
        <v>128</v>
      </c>
      <c r="B215" s="9" t="s">
        <v>135</v>
      </c>
      <c r="C215" s="9" t="s">
        <v>136</v>
      </c>
      <c r="D215" s="15">
        <v>252131401.78086504</v>
      </c>
      <c r="E215" s="12">
        <v>263231861</v>
      </c>
      <c r="F215" s="213"/>
      <c r="G215" s="12">
        <f t="shared" si="27"/>
        <v>0</v>
      </c>
      <c r="H215" s="13">
        <f t="shared" si="34"/>
        <v>0</v>
      </c>
      <c r="I215" s="16">
        <f t="shared" si="28"/>
        <v>0</v>
      </c>
      <c r="J215" s="211">
        <f t="shared" si="29"/>
        <v>263231861</v>
      </c>
      <c r="K215" s="14">
        <f t="shared" si="35"/>
        <v>4.3300524334475487E-3</v>
      </c>
      <c r="L215" s="16">
        <f t="shared" si="30"/>
        <v>9850869.2860931735</v>
      </c>
      <c r="M215" s="224">
        <f t="shared" si="31"/>
        <v>261982271.06695822</v>
      </c>
      <c r="N215" s="211">
        <v>0</v>
      </c>
      <c r="O215" s="12">
        <v>1653309</v>
      </c>
      <c r="P215" s="255">
        <f t="shared" si="33"/>
        <v>0</v>
      </c>
      <c r="Q215" s="230">
        <f t="shared" si="32"/>
        <v>261982271.06695822</v>
      </c>
    </row>
    <row r="216" spans="1:17">
      <c r="A216" s="8" t="s">
        <v>128</v>
      </c>
      <c r="B216" s="9" t="s">
        <v>137</v>
      </c>
      <c r="C216" s="9" t="s">
        <v>138</v>
      </c>
      <c r="D216" s="15">
        <v>164209675.83051258</v>
      </c>
      <c r="E216" s="12">
        <v>277915506</v>
      </c>
      <c r="F216" s="213">
        <v>1</v>
      </c>
      <c r="G216" s="12">
        <f t="shared" si="27"/>
        <v>277915506</v>
      </c>
      <c r="H216" s="13">
        <f t="shared" si="34"/>
        <v>1.3372182497139888E-2</v>
      </c>
      <c r="I216" s="16">
        <f t="shared" si="28"/>
        <v>16380923.558996363</v>
      </c>
      <c r="J216" s="211">
        <f t="shared" si="29"/>
        <v>0</v>
      </c>
      <c r="K216" s="14">
        <f t="shared" si="35"/>
        <v>0</v>
      </c>
      <c r="L216" s="16">
        <f t="shared" si="30"/>
        <v>0</v>
      </c>
      <c r="M216" s="224">
        <f t="shared" si="31"/>
        <v>180590599.38950893</v>
      </c>
      <c r="N216" s="211">
        <v>0</v>
      </c>
      <c r="O216" s="12">
        <v>14965491.55873959</v>
      </c>
      <c r="P216" s="255">
        <f t="shared" si="33"/>
        <v>0</v>
      </c>
      <c r="Q216" s="230">
        <f t="shared" si="32"/>
        <v>180590599.38950893</v>
      </c>
    </row>
    <row r="217" spans="1:17">
      <c r="A217" s="8" t="s">
        <v>128</v>
      </c>
      <c r="B217" s="9" t="s">
        <v>139</v>
      </c>
      <c r="C217" s="9" t="s">
        <v>140</v>
      </c>
      <c r="D217" s="15">
        <v>338279857.84826422</v>
      </c>
      <c r="E217" s="12">
        <v>418499938</v>
      </c>
      <c r="F217" s="213"/>
      <c r="G217" s="12">
        <f t="shared" si="27"/>
        <v>0</v>
      </c>
      <c r="H217" s="13">
        <f t="shared" si="34"/>
        <v>0</v>
      </c>
      <c r="I217" s="16">
        <f t="shared" si="28"/>
        <v>0</v>
      </c>
      <c r="J217" s="211">
        <f t="shared" si="29"/>
        <v>418499938</v>
      </c>
      <c r="K217" s="14">
        <f t="shared" si="35"/>
        <v>6.8841464253240536E-3</v>
      </c>
      <c r="L217" s="16">
        <f t="shared" si="30"/>
        <v>15661433.117612222</v>
      </c>
      <c r="M217" s="224">
        <f t="shared" si="31"/>
        <v>353941290.96587646</v>
      </c>
      <c r="N217" s="211">
        <v>0</v>
      </c>
      <c r="O217" s="12">
        <v>6430751</v>
      </c>
      <c r="P217" s="255">
        <f t="shared" si="33"/>
        <v>0</v>
      </c>
      <c r="Q217" s="230">
        <f t="shared" si="32"/>
        <v>353941290.96587646</v>
      </c>
    </row>
    <row r="218" spans="1:17">
      <c r="A218" s="8" t="s">
        <v>128</v>
      </c>
      <c r="B218" s="9" t="s">
        <v>630</v>
      </c>
      <c r="C218" s="9" t="s">
        <v>631</v>
      </c>
      <c r="D218" s="15">
        <v>270788482.61072785</v>
      </c>
      <c r="E218" s="12">
        <v>345946777</v>
      </c>
      <c r="F218" s="213">
        <v>1</v>
      </c>
      <c r="G218" s="12">
        <f t="shared" si="27"/>
        <v>345946777</v>
      </c>
      <c r="H218" s="13">
        <f t="shared" si="34"/>
        <v>1.664557513513246E-2</v>
      </c>
      <c r="I218" s="16">
        <f t="shared" si="28"/>
        <v>20390829.540537264</v>
      </c>
      <c r="J218" s="211">
        <f t="shared" si="29"/>
        <v>0</v>
      </c>
      <c r="K218" s="14">
        <f t="shared" si="35"/>
        <v>0</v>
      </c>
      <c r="L218" s="16">
        <f t="shared" si="30"/>
        <v>0</v>
      </c>
      <c r="M218" s="224">
        <f t="shared" si="31"/>
        <v>291179312.15126508</v>
      </c>
      <c r="N218" s="211">
        <v>0</v>
      </c>
      <c r="O218" s="12">
        <v>21514267.104431055</v>
      </c>
      <c r="P218" s="255">
        <f t="shared" si="33"/>
        <v>0</v>
      </c>
      <c r="Q218" s="230">
        <f t="shared" si="32"/>
        <v>291179312.15126508</v>
      </c>
    </row>
    <row r="219" spans="1:17">
      <c r="A219" s="8" t="s">
        <v>128</v>
      </c>
      <c r="B219" s="9" t="s">
        <v>141</v>
      </c>
      <c r="C219" s="9" t="s">
        <v>142</v>
      </c>
      <c r="D219" s="15">
        <v>7078379.2736622458</v>
      </c>
      <c r="E219" s="12">
        <v>8375078</v>
      </c>
      <c r="F219" s="213"/>
      <c r="G219" s="12">
        <f t="shared" si="27"/>
        <v>0</v>
      </c>
      <c r="H219" s="13">
        <f t="shared" si="34"/>
        <v>0</v>
      </c>
      <c r="I219" s="16">
        <f t="shared" si="28"/>
        <v>0</v>
      </c>
      <c r="J219" s="211">
        <f t="shared" si="29"/>
        <v>8375078</v>
      </c>
      <c r="K219" s="14">
        <f t="shared" si="35"/>
        <v>1.3776647984953854E-4</v>
      </c>
      <c r="L219" s="16">
        <f t="shared" si="30"/>
        <v>313418.74165770022</v>
      </c>
      <c r="M219" s="224">
        <f t="shared" si="31"/>
        <v>7391798.0153199462</v>
      </c>
      <c r="N219" s="211">
        <v>0</v>
      </c>
      <c r="O219" s="12">
        <v>124593</v>
      </c>
      <c r="P219" s="255">
        <f t="shared" si="33"/>
        <v>0</v>
      </c>
      <c r="Q219" s="230">
        <f t="shared" si="32"/>
        <v>7391798.0153199462</v>
      </c>
    </row>
    <row r="220" spans="1:17">
      <c r="A220" s="8" t="s">
        <v>128</v>
      </c>
      <c r="B220" s="9" t="s">
        <v>632</v>
      </c>
      <c r="C220" s="9" t="s">
        <v>633</v>
      </c>
      <c r="D220" s="15">
        <v>96094124.016330972</v>
      </c>
      <c r="E220" s="12">
        <v>108512159</v>
      </c>
      <c r="F220" s="213">
        <v>1</v>
      </c>
      <c r="G220" s="12">
        <f t="shared" si="27"/>
        <v>108512159</v>
      </c>
      <c r="H220" s="13">
        <f t="shared" si="34"/>
        <v>5.2211710465218178E-3</v>
      </c>
      <c r="I220" s="16">
        <f t="shared" si="28"/>
        <v>6395934.531989227</v>
      </c>
      <c r="J220" s="211">
        <f t="shared" si="29"/>
        <v>0</v>
      </c>
      <c r="K220" s="14">
        <f t="shared" si="35"/>
        <v>0</v>
      </c>
      <c r="L220" s="16">
        <f t="shared" si="30"/>
        <v>0</v>
      </c>
      <c r="M220" s="224">
        <f t="shared" si="31"/>
        <v>102490058.5483202</v>
      </c>
      <c r="N220" s="211">
        <v>0</v>
      </c>
      <c r="O220" s="12">
        <v>7204334.9066144424</v>
      </c>
      <c r="P220" s="255">
        <f t="shared" si="33"/>
        <v>0</v>
      </c>
      <c r="Q220" s="230">
        <f t="shared" si="32"/>
        <v>102490058.5483202</v>
      </c>
    </row>
    <row r="221" spans="1:17">
      <c r="A221" s="8" t="s">
        <v>128</v>
      </c>
      <c r="B221" s="9" t="s">
        <v>634</v>
      </c>
      <c r="C221" s="9" t="s">
        <v>635</v>
      </c>
      <c r="D221" s="15">
        <v>26568344.543576527</v>
      </c>
      <c r="E221" s="12">
        <v>36058374</v>
      </c>
      <c r="F221" s="213">
        <v>1</v>
      </c>
      <c r="G221" s="12">
        <f t="shared" si="27"/>
        <v>36058374</v>
      </c>
      <c r="H221" s="13">
        <f t="shared" si="34"/>
        <v>1.7349847247390509E-3</v>
      </c>
      <c r="I221" s="16">
        <f t="shared" si="28"/>
        <v>2125356.2878053375</v>
      </c>
      <c r="J221" s="211">
        <f t="shared" si="29"/>
        <v>0</v>
      </c>
      <c r="K221" s="14">
        <f t="shared" si="35"/>
        <v>0</v>
      </c>
      <c r="L221" s="16">
        <f t="shared" si="30"/>
        <v>0</v>
      </c>
      <c r="M221" s="224">
        <f t="shared" si="31"/>
        <v>28693700.831381865</v>
      </c>
      <c r="N221" s="211">
        <v>0</v>
      </c>
      <c r="O221" s="12">
        <v>2178147.2007734813</v>
      </c>
      <c r="P221" s="255">
        <f t="shared" si="33"/>
        <v>0</v>
      </c>
      <c r="Q221" s="230">
        <f t="shared" si="32"/>
        <v>28693700.831381865</v>
      </c>
    </row>
    <row r="222" spans="1:17">
      <c r="A222" s="8" t="s">
        <v>128</v>
      </c>
      <c r="B222" s="9" t="s">
        <v>636</v>
      </c>
      <c r="C222" s="9" t="s">
        <v>637</v>
      </c>
      <c r="D222" s="15">
        <v>45021872.222802781</v>
      </c>
      <c r="E222" s="12">
        <v>53416602</v>
      </c>
      <c r="F222" s="247">
        <v>1</v>
      </c>
      <c r="G222" s="12">
        <f t="shared" si="27"/>
        <v>53416602</v>
      </c>
      <c r="H222" s="13">
        <f t="shared" si="34"/>
        <v>2.5701932238393621E-3</v>
      </c>
      <c r="I222" s="16">
        <f t="shared" si="28"/>
        <v>3148486.6992032188</v>
      </c>
      <c r="J222" s="211">
        <f t="shared" si="29"/>
        <v>0</v>
      </c>
      <c r="K222" s="14">
        <f t="shared" si="35"/>
        <v>0</v>
      </c>
      <c r="L222" s="16">
        <f t="shared" si="30"/>
        <v>0</v>
      </c>
      <c r="M222" s="224">
        <f t="shared" si="31"/>
        <v>48170358.922005996</v>
      </c>
      <c r="N222" s="211">
        <v>0</v>
      </c>
      <c r="O222" s="12">
        <v>2698515.4962443509</v>
      </c>
      <c r="P222" s="255">
        <f t="shared" si="33"/>
        <v>0</v>
      </c>
      <c r="Q222" s="230">
        <f t="shared" si="32"/>
        <v>48170358.922005996</v>
      </c>
    </row>
    <row r="223" spans="1:17">
      <c r="A223" s="8" t="s">
        <v>128</v>
      </c>
      <c r="B223" s="9" t="s">
        <v>143</v>
      </c>
      <c r="C223" s="9" t="s">
        <v>144</v>
      </c>
      <c r="D223" s="15">
        <v>86743834.380100206</v>
      </c>
      <c r="E223" s="12">
        <v>111724497</v>
      </c>
      <c r="F223" s="247">
        <v>1</v>
      </c>
      <c r="G223" s="12">
        <f t="shared" si="27"/>
        <v>111724497</v>
      </c>
      <c r="H223" s="13">
        <f t="shared" si="34"/>
        <v>5.3757359018505356E-3</v>
      </c>
      <c r="I223" s="16">
        <f t="shared" si="28"/>
        <v>6585276.4797669062</v>
      </c>
      <c r="J223" s="211">
        <f t="shared" si="29"/>
        <v>0</v>
      </c>
      <c r="K223" s="14">
        <f t="shared" si="35"/>
        <v>0</v>
      </c>
      <c r="L223" s="16">
        <f t="shared" si="30"/>
        <v>0</v>
      </c>
      <c r="M223" s="224">
        <f t="shared" si="31"/>
        <v>93329110.859867111</v>
      </c>
      <c r="N223" s="211">
        <v>0</v>
      </c>
      <c r="O223" s="12">
        <v>16028732.793031404</v>
      </c>
      <c r="P223" s="255">
        <f t="shared" si="33"/>
        <v>0</v>
      </c>
      <c r="Q223" s="230">
        <f t="shared" si="32"/>
        <v>93329110.859867111</v>
      </c>
    </row>
    <row r="224" spans="1:17">
      <c r="A224" s="8" t="s">
        <v>128</v>
      </c>
      <c r="B224" s="9" t="s">
        <v>638</v>
      </c>
      <c r="C224" s="9" t="s">
        <v>639</v>
      </c>
      <c r="D224" s="15">
        <v>19485855.260059733</v>
      </c>
      <c r="E224" s="12">
        <v>25513052</v>
      </c>
      <c r="F224" s="213"/>
      <c r="G224" s="12">
        <f t="shared" si="27"/>
        <v>0</v>
      </c>
      <c r="H224" s="13">
        <f t="shared" si="34"/>
        <v>0</v>
      </c>
      <c r="I224" s="16">
        <f t="shared" si="28"/>
        <v>0</v>
      </c>
      <c r="J224" s="211">
        <f t="shared" si="29"/>
        <v>25513052</v>
      </c>
      <c r="K224" s="14">
        <f t="shared" si="35"/>
        <v>4.1967888111110475E-4</v>
      </c>
      <c r="L224" s="16">
        <f t="shared" si="30"/>
        <v>954769.4545277633</v>
      </c>
      <c r="M224" s="224">
        <f t="shared" si="31"/>
        <v>20440624.714587495</v>
      </c>
      <c r="N224" s="211">
        <v>0</v>
      </c>
      <c r="O224" s="12">
        <v>417756</v>
      </c>
      <c r="P224" s="255">
        <f t="shared" si="33"/>
        <v>0</v>
      </c>
      <c r="Q224" s="230">
        <f t="shared" si="32"/>
        <v>20440624.714587495</v>
      </c>
    </row>
    <row r="225" spans="1:17">
      <c r="A225" s="8" t="s">
        <v>128</v>
      </c>
      <c r="B225" s="9" t="s">
        <v>640</v>
      </c>
      <c r="C225" s="9" t="s">
        <v>545</v>
      </c>
      <c r="D225" s="15">
        <v>12910723.094299916</v>
      </c>
      <c r="E225" s="12">
        <v>12020244</v>
      </c>
      <c r="F225" s="213"/>
      <c r="G225" s="12">
        <f t="shared" si="27"/>
        <v>0</v>
      </c>
      <c r="H225" s="13">
        <f t="shared" si="34"/>
        <v>0</v>
      </c>
      <c r="I225" s="16">
        <f t="shared" si="28"/>
        <v>0</v>
      </c>
      <c r="J225" s="211">
        <f t="shared" si="29"/>
        <v>12020244</v>
      </c>
      <c r="K225" s="14">
        <f t="shared" si="35"/>
        <v>1.9772791403405873E-4</v>
      </c>
      <c r="L225" s="16">
        <f t="shared" si="30"/>
        <v>449831.0044274836</v>
      </c>
      <c r="M225" s="224">
        <f t="shared" si="31"/>
        <v>13360554.098727399</v>
      </c>
      <c r="N225" s="211">
        <v>1636075</v>
      </c>
      <c r="O225" s="12">
        <v>0</v>
      </c>
      <c r="P225" s="255">
        <f t="shared" si="33"/>
        <v>1636075</v>
      </c>
      <c r="Q225" s="230">
        <f t="shared" si="32"/>
        <v>11724479.098727399</v>
      </c>
    </row>
    <row r="226" spans="1:17">
      <c r="A226" s="8" t="s">
        <v>128</v>
      </c>
      <c r="B226" s="9" t="s">
        <v>145</v>
      </c>
      <c r="C226" s="9" t="s">
        <v>146</v>
      </c>
      <c r="D226" s="15">
        <v>310592041.53286809</v>
      </c>
      <c r="E226" s="12">
        <v>450694177</v>
      </c>
      <c r="F226" s="213">
        <v>1</v>
      </c>
      <c r="G226" s="12">
        <f t="shared" si="27"/>
        <v>450694177</v>
      </c>
      <c r="H226" s="13">
        <f t="shared" si="34"/>
        <v>2.1685601037468801E-2</v>
      </c>
      <c r="I226" s="16">
        <f t="shared" si="28"/>
        <v>26564861.270899281</v>
      </c>
      <c r="J226" s="211">
        <f t="shared" si="29"/>
        <v>0</v>
      </c>
      <c r="K226" s="14">
        <f t="shared" si="35"/>
        <v>0</v>
      </c>
      <c r="L226" s="16">
        <f t="shared" si="30"/>
        <v>0</v>
      </c>
      <c r="M226" s="224">
        <f t="shared" si="31"/>
        <v>337156902.80376738</v>
      </c>
      <c r="N226" s="211">
        <v>0</v>
      </c>
      <c r="O226" s="12">
        <v>79031406.640014052</v>
      </c>
      <c r="P226" s="255">
        <f t="shared" si="33"/>
        <v>0</v>
      </c>
      <c r="Q226" s="230">
        <f t="shared" si="32"/>
        <v>337156902.80376738</v>
      </c>
    </row>
    <row r="227" spans="1:17">
      <c r="A227" s="8" t="s">
        <v>128</v>
      </c>
      <c r="B227" s="9" t="s">
        <v>643</v>
      </c>
      <c r="C227" s="9" t="s">
        <v>644</v>
      </c>
      <c r="D227" s="15">
        <v>4759226.6320854686</v>
      </c>
      <c r="E227" s="12">
        <v>4719231</v>
      </c>
      <c r="F227" s="213"/>
      <c r="G227" s="12">
        <f t="shared" si="27"/>
        <v>0</v>
      </c>
      <c r="H227" s="13">
        <f t="shared" si="34"/>
        <v>0</v>
      </c>
      <c r="I227" s="16">
        <f t="shared" si="28"/>
        <v>0</v>
      </c>
      <c r="J227" s="211">
        <f t="shared" si="29"/>
        <v>4719231</v>
      </c>
      <c r="K227" s="14">
        <f t="shared" si="35"/>
        <v>7.7629347746590257E-5</v>
      </c>
      <c r="L227" s="16">
        <f t="shared" si="30"/>
        <v>176606.76612349282</v>
      </c>
      <c r="M227" s="224">
        <f t="shared" si="31"/>
        <v>4935833.3982089618</v>
      </c>
      <c r="N227" s="211">
        <v>367460</v>
      </c>
      <c r="O227" s="12">
        <v>0</v>
      </c>
      <c r="P227" s="255">
        <f t="shared" si="33"/>
        <v>367460</v>
      </c>
      <c r="Q227" s="230">
        <f t="shared" si="32"/>
        <v>4568373.3982089618</v>
      </c>
    </row>
    <row r="228" spans="1:17">
      <c r="A228" s="8" t="s">
        <v>128</v>
      </c>
      <c r="B228" s="9" t="s">
        <v>147</v>
      </c>
      <c r="C228" s="9" t="s">
        <v>148</v>
      </c>
      <c r="D228" s="15">
        <v>231168237.42961851</v>
      </c>
      <c r="E228" s="12">
        <v>247743835</v>
      </c>
      <c r="F228" s="213">
        <v>1</v>
      </c>
      <c r="G228" s="12">
        <f t="shared" si="27"/>
        <v>247743835</v>
      </c>
      <c r="H228" s="13">
        <f t="shared" si="34"/>
        <v>1.1920442374170056E-2</v>
      </c>
      <c r="I228" s="16">
        <f t="shared" si="28"/>
        <v>14602541.908358319</v>
      </c>
      <c r="J228" s="211">
        <f t="shared" si="29"/>
        <v>0</v>
      </c>
      <c r="K228" s="14">
        <f t="shared" si="35"/>
        <v>0</v>
      </c>
      <c r="L228" s="16">
        <f t="shared" si="30"/>
        <v>0</v>
      </c>
      <c r="M228" s="224">
        <f t="shared" si="31"/>
        <v>245770779.33797681</v>
      </c>
      <c r="N228" s="211">
        <v>9136348</v>
      </c>
      <c r="O228" s="12">
        <v>13855733.672207655</v>
      </c>
      <c r="P228" s="255">
        <f t="shared" si="33"/>
        <v>0</v>
      </c>
      <c r="Q228" s="230">
        <f t="shared" si="32"/>
        <v>245770779.33797681</v>
      </c>
    </row>
    <row r="229" spans="1:17">
      <c r="A229" s="8" t="s">
        <v>128</v>
      </c>
      <c r="B229" s="9" t="s">
        <v>645</v>
      </c>
      <c r="C229" s="9" t="s">
        <v>646</v>
      </c>
      <c r="D229" s="15">
        <v>15461420.384989906</v>
      </c>
      <c r="E229" s="12">
        <v>15822585</v>
      </c>
      <c r="F229" s="213"/>
      <c r="G229" s="12">
        <f t="shared" si="27"/>
        <v>0</v>
      </c>
      <c r="H229" s="13">
        <f t="shared" si="34"/>
        <v>0</v>
      </c>
      <c r="I229" s="16">
        <f t="shared" si="28"/>
        <v>0</v>
      </c>
      <c r="J229" s="211">
        <f t="shared" si="29"/>
        <v>15822585</v>
      </c>
      <c r="K229" s="14">
        <f t="shared" si="35"/>
        <v>2.6027481028476518E-4</v>
      </c>
      <c r="L229" s="16">
        <f t="shared" si="30"/>
        <v>592125.19339784083</v>
      </c>
      <c r="M229" s="224">
        <f t="shared" si="31"/>
        <v>16053545.578387747</v>
      </c>
      <c r="N229" s="211">
        <v>215361</v>
      </c>
      <c r="O229" s="12">
        <v>210666</v>
      </c>
      <c r="P229" s="255">
        <f t="shared" si="33"/>
        <v>4695</v>
      </c>
      <c r="Q229" s="230">
        <f t="shared" si="32"/>
        <v>16048850.578387747</v>
      </c>
    </row>
    <row r="230" spans="1:17">
      <c r="A230" s="8" t="s">
        <v>128</v>
      </c>
      <c r="B230" s="9" t="s">
        <v>149</v>
      </c>
      <c r="C230" s="9" t="s">
        <v>150</v>
      </c>
      <c r="D230" s="15">
        <v>449765657.20449406</v>
      </c>
      <c r="E230" s="12">
        <v>524856803</v>
      </c>
      <c r="F230" s="213"/>
      <c r="G230" s="12">
        <f t="shared" si="27"/>
        <v>0</v>
      </c>
      <c r="H230" s="13">
        <f t="shared" si="34"/>
        <v>0</v>
      </c>
      <c r="I230" s="16">
        <f t="shared" si="28"/>
        <v>0</v>
      </c>
      <c r="J230" s="211">
        <f t="shared" si="29"/>
        <v>524856803</v>
      </c>
      <c r="K230" s="14">
        <f t="shared" si="35"/>
        <v>8.6336717311042022E-3</v>
      </c>
      <c r="L230" s="16">
        <f t="shared" si="30"/>
        <v>19641603.18826206</v>
      </c>
      <c r="M230" s="224">
        <f t="shared" si="31"/>
        <v>469407260.3927561</v>
      </c>
      <c r="N230" s="211">
        <v>0</v>
      </c>
      <c r="O230" s="12">
        <v>7805666</v>
      </c>
      <c r="P230" s="255">
        <f t="shared" si="33"/>
        <v>0</v>
      </c>
      <c r="Q230" s="230">
        <f t="shared" si="32"/>
        <v>469407260.3927561</v>
      </c>
    </row>
    <row r="231" spans="1:17">
      <c r="A231" s="8" t="s">
        <v>128</v>
      </c>
      <c r="B231" s="9" t="s">
        <v>647</v>
      </c>
      <c r="C231" s="9" t="s">
        <v>648</v>
      </c>
      <c r="D231" s="15">
        <v>65002989.524818398</v>
      </c>
      <c r="E231" s="12">
        <v>94577913</v>
      </c>
      <c r="F231" s="213">
        <v>1</v>
      </c>
      <c r="G231" s="12">
        <f t="shared" si="27"/>
        <v>94577913</v>
      </c>
      <c r="H231" s="13">
        <f t="shared" si="34"/>
        <v>4.550710865462178E-3</v>
      </c>
      <c r="I231" s="16">
        <f t="shared" si="28"/>
        <v>5574620.8101911684</v>
      </c>
      <c r="J231" s="211">
        <f t="shared" si="29"/>
        <v>0</v>
      </c>
      <c r="K231" s="14">
        <f t="shared" si="35"/>
        <v>0</v>
      </c>
      <c r="L231" s="16">
        <f t="shared" si="30"/>
        <v>0</v>
      </c>
      <c r="M231" s="224">
        <f t="shared" si="31"/>
        <v>70577610.33500956</v>
      </c>
      <c r="N231" s="211">
        <v>0</v>
      </c>
      <c r="O231" s="12">
        <v>5536454.2725543845</v>
      </c>
      <c r="P231" s="255">
        <f t="shared" si="33"/>
        <v>0</v>
      </c>
      <c r="Q231" s="230">
        <f t="shared" si="32"/>
        <v>70577610.33500956</v>
      </c>
    </row>
    <row r="232" spans="1:17">
      <c r="A232" s="8" t="s">
        <v>128</v>
      </c>
      <c r="B232" s="9" t="s">
        <v>902</v>
      </c>
      <c r="C232" s="9" t="s">
        <v>903</v>
      </c>
      <c r="D232" s="15">
        <v>44739720</v>
      </c>
      <c r="E232" s="12">
        <v>26824382</v>
      </c>
      <c r="F232" s="213"/>
      <c r="G232" s="12">
        <f t="shared" si="27"/>
        <v>0</v>
      </c>
      <c r="H232" s="13">
        <f t="shared" si="34"/>
        <v>0</v>
      </c>
      <c r="I232" s="16">
        <f t="shared" si="28"/>
        <v>0</v>
      </c>
      <c r="J232" s="211">
        <f t="shared" si="29"/>
        <v>26824382</v>
      </c>
      <c r="K232" s="14">
        <f t="shared" si="35"/>
        <v>4.4124970325999641E-4</v>
      </c>
      <c r="L232" s="16">
        <f t="shared" si="30"/>
        <v>1003843.0749164919</v>
      </c>
      <c r="M232" s="224">
        <f t="shared" si="31"/>
        <v>45743563.074916489</v>
      </c>
      <c r="N232" s="211">
        <f>+L232</f>
        <v>1003843.0749164919</v>
      </c>
      <c r="O232" s="12">
        <v>0</v>
      </c>
      <c r="P232" s="255">
        <f t="shared" si="33"/>
        <v>1003843.0749164919</v>
      </c>
      <c r="Q232" s="230">
        <f t="shared" si="32"/>
        <v>44739720</v>
      </c>
    </row>
    <row r="233" spans="1:17">
      <c r="A233" s="8" t="s">
        <v>128</v>
      </c>
      <c r="B233" s="75" t="s">
        <v>641</v>
      </c>
      <c r="C233" s="9" t="s">
        <v>642</v>
      </c>
      <c r="D233" s="15">
        <v>15076302.791844076</v>
      </c>
      <c r="E233" s="12">
        <v>27568763</v>
      </c>
      <c r="F233" s="213"/>
      <c r="G233" s="12">
        <f t="shared" si="27"/>
        <v>0</v>
      </c>
      <c r="H233" s="13">
        <f t="shared" si="34"/>
        <v>0</v>
      </c>
      <c r="I233" s="16">
        <f t="shared" si="28"/>
        <v>0</v>
      </c>
      <c r="J233" s="211">
        <f t="shared" si="29"/>
        <v>27568763</v>
      </c>
      <c r="K233" s="14">
        <f t="shared" si="35"/>
        <v>4.5349445489536978E-4</v>
      </c>
      <c r="L233" s="16">
        <f t="shared" si="30"/>
        <v>1031699.8848869662</v>
      </c>
      <c r="M233" s="224">
        <f t="shared" si="31"/>
        <v>16108002.676731043</v>
      </c>
      <c r="N233" s="211">
        <v>0</v>
      </c>
      <c r="O233" s="12">
        <v>521726</v>
      </c>
      <c r="P233" s="255">
        <f t="shared" si="33"/>
        <v>0</v>
      </c>
      <c r="Q233" s="230">
        <f t="shared" si="32"/>
        <v>16108002.676731043</v>
      </c>
    </row>
    <row r="234" spans="1:17">
      <c r="A234" s="8" t="s">
        <v>151</v>
      </c>
      <c r="B234" s="9" t="s">
        <v>649</v>
      </c>
      <c r="C234" s="9" t="s">
        <v>650</v>
      </c>
      <c r="D234" s="15">
        <v>5478230.040923248</v>
      </c>
      <c r="E234" s="12">
        <v>6765094</v>
      </c>
      <c r="F234" s="213"/>
      <c r="G234" s="12">
        <f t="shared" si="27"/>
        <v>0</v>
      </c>
      <c r="H234" s="13">
        <f t="shared" si="34"/>
        <v>0</v>
      </c>
      <c r="I234" s="16">
        <f t="shared" si="28"/>
        <v>0</v>
      </c>
      <c r="J234" s="211">
        <f t="shared" si="29"/>
        <v>6765094</v>
      </c>
      <c r="K234" s="14">
        <f t="shared" si="35"/>
        <v>1.1128292610901463E-4</v>
      </c>
      <c r="L234" s="16">
        <f t="shared" si="30"/>
        <v>253168.65689800828</v>
      </c>
      <c r="M234" s="224">
        <f t="shared" si="31"/>
        <v>5731398.6978212567</v>
      </c>
      <c r="N234" s="211">
        <v>0</v>
      </c>
      <c r="O234" s="12">
        <v>0</v>
      </c>
      <c r="P234" s="255">
        <f t="shared" si="33"/>
        <v>0</v>
      </c>
      <c r="Q234" s="230">
        <f t="shared" si="32"/>
        <v>5731398.6978212567</v>
      </c>
    </row>
    <row r="235" spans="1:17">
      <c r="A235" s="8" t="s">
        <v>151</v>
      </c>
      <c r="B235" s="9" t="s">
        <v>152</v>
      </c>
      <c r="C235" s="9" t="s">
        <v>153</v>
      </c>
      <c r="D235" s="15">
        <v>750650280.19295084</v>
      </c>
      <c r="E235" s="12">
        <v>970680257</v>
      </c>
      <c r="F235" s="213"/>
      <c r="G235" s="12">
        <f t="shared" si="27"/>
        <v>0</v>
      </c>
      <c r="H235" s="13">
        <f t="shared" si="34"/>
        <v>0</v>
      </c>
      <c r="I235" s="16">
        <f t="shared" si="28"/>
        <v>0</v>
      </c>
      <c r="J235" s="211">
        <f t="shared" si="29"/>
        <v>970680257</v>
      </c>
      <c r="K235" s="14">
        <f t="shared" si="35"/>
        <v>1.5967278402223284E-2</v>
      </c>
      <c r="L235" s="16">
        <f t="shared" si="30"/>
        <v>36325558.365057968</v>
      </c>
      <c r="M235" s="224">
        <f t="shared" si="31"/>
        <v>786975838.55800879</v>
      </c>
      <c r="N235" s="211">
        <v>0</v>
      </c>
      <c r="O235" s="12">
        <v>15674627</v>
      </c>
      <c r="P235" s="255">
        <f t="shared" si="33"/>
        <v>0</v>
      </c>
      <c r="Q235" s="230">
        <f t="shared" si="32"/>
        <v>786975838.55800879</v>
      </c>
    </row>
    <row r="236" spans="1:17">
      <c r="A236" s="8" t="s">
        <v>151</v>
      </c>
      <c r="B236" s="9" t="s">
        <v>154</v>
      </c>
      <c r="C236" s="9" t="s">
        <v>155</v>
      </c>
      <c r="D236" s="15">
        <v>131861623.18024528</v>
      </c>
      <c r="E236" s="12">
        <v>172532637</v>
      </c>
      <c r="F236" s="213"/>
      <c r="G236" s="12">
        <f t="shared" si="27"/>
        <v>0</v>
      </c>
      <c r="H236" s="13">
        <f t="shared" si="34"/>
        <v>0</v>
      </c>
      <c r="I236" s="16">
        <f t="shared" si="28"/>
        <v>0</v>
      </c>
      <c r="J236" s="211">
        <f t="shared" si="29"/>
        <v>172532637</v>
      </c>
      <c r="K236" s="14">
        <f t="shared" si="35"/>
        <v>2.8380886791320925E-3</v>
      </c>
      <c r="L236" s="16">
        <f t="shared" si="30"/>
        <v>6456651.74502551</v>
      </c>
      <c r="M236" s="224">
        <f t="shared" si="31"/>
        <v>138318274.9252708</v>
      </c>
      <c r="N236" s="211">
        <v>0</v>
      </c>
      <c r="O236" s="12">
        <v>2794460</v>
      </c>
      <c r="P236" s="255">
        <f t="shared" si="33"/>
        <v>0</v>
      </c>
      <c r="Q236" s="230">
        <f t="shared" si="32"/>
        <v>138318274.9252708</v>
      </c>
    </row>
    <row r="237" spans="1:17">
      <c r="A237" s="8" t="s">
        <v>151</v>
      </c>
      <c r="B237" s="9" t="s">
        <v>156</v>
      </c>
      <c r="C237" s="9" t="s">
        <v>157</v>
      </c>
      <c r="D237" s="15">
        <v>276880372.89034909</v>
      </c>
      <c r="E237" s="12">
        <v>336611361</v>
      </c>
      <c r="F237" s="213"/>
      <c r="G237" s="12">
        <f t="shared" si="27"/>
        <v>0</v>
      </c>
      <c r="H237" s="13">
        <f t="shared" si="34"/>
        <v>0</v>
      </c>
      <c r="I237" s="16">
        <f t="shared" si="28"/>
        <v>0</v>
      </c>
      <c r="J237" s="211">
        <f t="shared" si="29"/>
        <v>336611361</v>
      </c>
      <c r="K237" s="14">
        <f t="shared" si="35"/>
        <v>5.537114076111559E-3</v>
      </c>
      <c r="L237" s="16">
        <f t="shared" si="30"/>
        <v>12596934.523153797</v>
      </c>
      <c r="M237" s="224">
        <f t="shared" si="31"/>
        <v>289477307.41350287</v>
      </c>
      <c r="N237" s="211">
        <v>0</v>
      </c>
      <c r="O237" s="12">
        <v>5315654</v>
      </c>
      <c r="P237" s="255">
        <f t="shared" si="33"/>
        <v>0</v>
      </c>
      <c r="Q237" s="230">
        <f t="shared" si="32"/>
        <v>289477307.41350287</v>
      </c>
    </row>
    <row r="238" spans="1:17">
      <c r="A238" s="8" t="s">
        <v>151</v>
      </c>
      <c r="B238" s="9" t="s">
        <v>651</v>
      </c>
      <c r="C238" s="9" t="s">
        <v>652</v>
      </c>
      <c r="D238" s="15">
        <v>13177373.57670261</v>
      </c>
      <c r="E238" s="12">
        <v>6963745</v>
      </c>
      <c r="F238" s="213"/>
      <c r="G238" s="12">
        <f t="shared" si="27"/>
        <v>0</v>
      </c>
      <c r="H238" s="13">
        <f t="shared" si="34"/>
        <v>0</v>
      </c>
      <c r="I238" s="16">
        <f t="shared" si="28"/>
        <v>0</v>
      </c>
      <c r="J238" s="211">
        <f t="shared" si="29"/>
        <v>6963745</v>
      </c>
      <c r="K238" s="14">
        <f t="shared" si="35"/>
        <v>1.145506507783957E-4</v>
      </c>
      <c r="L238" s="16">
        <f t="shared" si="30"/>
        <v>260602.73052085022</v>
      </c>
      <c r="M238" s="224">
        <f t="shared" si="31"/>
        <v>13437976.30722346</v>
      </c>
      <c r="N238" s="211">
        <v>7717797</v>
      </c>
      <c r="O238" s="12">
        <v>0</v>
      </c>
      <c r="P238" s="255">
        <f t="shared" si="33"/>
        <v>7717797</v>
      </c>
      <c r="Q238" s="230">
        <f t="shared" si="32"/>
        <v>5720179.3072234597</v>
      </c>
    </row>
    <row r="239" spans="1:17">
      <c r="A239" s="8" t="s">
        <v>151</v>
      </c>
      <c r="B239" s="9" t="s">
        <v>653</v>
      </c>
      <c r="C239" s="9" t="s">
        <v>654</v>
      </c>
      <c r="D239" s="15">
        <v>74353315.215711802</v>
      </c>
      <c r="E239" s="12">
        <v>90807359</v>
      </c>
      <c r="F239" s="213">
        <v>1</v>
      </c>
      <c r="G239" s="12">
        <f t="shared" si="27"/>
        <v>90807359</v>
      </c>
      <c r="H239" s="13">
        <f t="shared" si="34"/>
        <v>4.369286889056483E-3</v>
      </c>
      <c r="I239" s="16">
        <f t="shared" si="28"/>
        <v>5352376.4390941914</v>
      </c>
      <c r="J239" s="211">
        <f t="shared" si="29"/>
        <v>0</v>
      </c>
      <c r="K239" s="14">
        <f t="shared" si="35"/>
        <v>0</v>
      </c>
      <c r="L239" s="16">
        <f t="shared" si="30"/>
        <v>0</v>
      </c>
      <c r="M239" s="224">
        <f t="shared" si="31"/>
        <v>79705691.654805988</v>
      </c>
      <c r="N239" s="211">
        <v>0</v>
      </c>
      <c r="O239" s="12">
        <v>5428613.9554892071</v>
      </c>
      <c r="P239" s="255">
        <f t="shared" si="33"/>
        <v>0</v>
      </c>
      <c r="Q239" s="230">
        <f t="shared" si="32"/>
        <v>79705691.654805988</v>
      </c>
    </row>
    <row r="240" spans="1:17">
      <c r="A240" s="8" t="s">
        <v>151</v>
      </c>
      <c r="B240" s="9" t="s">
        <v>655</v>
      </c>
      <c r="C240" s="9" t="s">
        <v>656</v>
      </c>
      <c r="D240" s="15">
        <v>23538766.782495808</v>
      </c>
      <c r="E240" s="12">
        <v>33602966</v>
      </c>
      <c r="F240" s="213"/>
      <c r="G240" s="12">
        <f t="shared" si="27"/>
        <v>0</v>
      </c>
      <c r="H240" s="13">
        <f t="shared" si="34"/>
        <v>0</v>
      </c>
      <c r="I240" s="16">
        <f t="shared" si="28"/>
        <v>0</v>
      </c>
      <c r="J240" s="211">
        <f t="shared" si="29"/>
        <v>33602966</v>
      </c>
      <c r="K240" s="14">
        <f t="shared" si="35"/>
        <v>5.5275453414567943E-4</v>
      </c>
      <c r="L240" s="16">
        <f t="shared" si="30"/>
        <v>1257516.5651814207</v>
      </c>
      <c r="M240" s="224">
        <f t="shared" si="31"/>
        <v>24796283.347677227</v>
      </c>
      <c r="N240" s="211">
        <v>0</v>
      </c>
      <c r="O240" s="12">
        <v>572485</v>
      </c>
      <c r="P240" s="255">
        <f t="shared" si="33"/>
        <v>0</v>
      </c>
      <c r="Q240" s="230">
        <f t="shared" si="32"/>
        <v>24796283.347677227</v>
      </c>
    </row>
    <row r="241" spans="1:17">
      <c r="A241" s="8" t="s">
        <v>151</v>
      </c>
      <c r="B241" s="9" t="s">
        <v>657</v>
      </c>
      <c r="C241" s="9" t="s">
        <v>658</v>
      </c>
      <c r="D241" s="15">
        <v>94961253.32324554</v>
      </c>
      <c r="E241" s="12">
        <v>116480859</v>
      </c>
      <c r="F241" s="213">
        <v>1</v>
      </c>
      <c r="G241" s="12">
        <f t="shared" si="27"/>
        <v>116480859</v>
      </c>
      <c r="H241" s="13">
        <f t="shared" si="34"/>
        <v>5.6045930160212769E-3</v>
      </c>
      <c r="I241" s="16">
        <f t="shared" si="28"/>
        <v>6865626.444626064</v>
      </c>
      <c r="J241" s="211">
        <f t="shared" si="29"/>
        <v>0</v>
      </c>
      <c r="K241" s="14">
        <f t="shared" si="35"/>
        <v>0</v>
      </c>
      <c r="L241" s="16">
        <f t="shared" si="30"/>
        <v>0</v>
      </c>
      <c r="M241" s="224">
        <f t="shared" si="31"/>
        <v>101826879.7678716</v>
      </c>
      <c r="N241" s="211">
        <v>0</v>
      </c>
      <c r="O241" s="12">
        <v>7368320.0409300597</v>
      </c>
      <c r="P241" s="255">
        <f t="shared" si="33"/>
        <v>0</v>
      </c>
      <c r="Q241" s="230">
        <f t="shared" si="32"/>
        <v>101826879.7678716</v>
      </c>
    </row>
    <row r="242" spans="1:17">
      <c r="A242" s="8" t="s">
        <v>151</v>
      </c>
      <c r="B242" s="9" t="s">
        <v>659</v>
      </c>
      <c r="C242" s="9" t="s">
        <v>660</v>
      </c>
      <c r="D242" s="15">
        <v>1234070.2878906529</v>
      </c>
      <c r="E242" s="12">
        <v>1389126</v>
      </c>
      <c r="F242" s="213"/>
      <c r="G242" s="12">
        <f t="shared" si="27"/>
        <v>0</v>
      </c>
      <c r="H242" s="13">
        <f t="shared" si="34"/>
        <v>0</v>
      </c>
      <c r="I242" s="16">
        <f t="shared" si="28"/>
        <v>0</v>
      </c>
      <c r="J242" s="211">
        <f t="shared" si="29"/>
        <v>1389126</v>
      </c>
      <c r="K242" s="14">
        <f t="shared" si="35"/>
        <v>2.2850533342790369E-5</v>
      </c>
      <c r="L242" s="16">
        <f t="shared" si="30"/>
        <v>51984.963354848092</v>
      </c>
      <c r="M242" s="224">
        <f t="shared" si="31"/>
        <v>1286055.251245501</v>
      </c>
      <c r="N242" s="211">
        <v>0</v>
      </c>
      <c r="O242" s="12">
        <v>0</v>
      </c>
      <c r="P242" s="255">
        <f t="shared" si="33"/>
        <v>0</v>
      </c>
      <c r="Q242" s="230">
        <f t="shared" si="32"/>
        <v>1286055.251245501</v>
      </c>
    </row>
    <row r="243" spans="1:17">
      <c r="A243" s="8" t="s">
        <v>151</v>
      </c>
      <c r="B243" s="9" t="s">
        <v>661</v>
      </c>
      <c r="C243" s="9" t="s">
        <v>662</v>
      </c>
      <c r="D243" s="15">
        <v>1575948.3223434691</v>
      </c>
      <c r="E243" s="12">
        <v>2366416</v>
      </c>
      <c r="F243" s="213"/>
      <c r="G243" s="12">
        <f t="shared" si="27"/>
        <v>0</v>
      </c>
      <c r="H243" s="13">
        <f t="shared" si="34"/>
        <v>0</v>
      </c>
      <c r="I243" s="16">
        <f t="shared" si="28"/>
        <v>0</v>
      </c>
      <c r="J243" s="211">
        <f t="shared" si="29"/>
        <v>2366416</v>
      </c>
      <c r="K243" s="14">
        <f t="shared" si="35"/>
        <v>3.8926539213082624E-5</v>
      </c>
      <c r="L243" s="16">
        <f t="shared" si="30"/>
        <v>88557.876709762975</v>
      </c>
      <c r="M243" s="224">
        <f t="shared" si="31"/>
        <v>1664506.1990532321</v>
      </c>
      <c r="N243" s="211">
        <v>382165</v>
      </c>
      <c r="O243" s="12">
        <v>0</v>
      </c>
      <c r="P243" s="255">
        <f t="shared" si="33"/>
        <v>382165</v>
      </c>
      <c r="Q243" s="230">
        <f t="shared" si="32"/>
        <v>1282341.1990532321</v>
      </c>
    </row>
    <row r="244" spans="1:17">
      <c r="A244" s="8" t="s">
        <v>151</v>
      </c>
      <c r="B244" s="9" t="s">
        <v>158</v>
      </c>
      <c r="C244" s="9" t="s">
        <v>159</v>
      </c>
      <c r="D244" s="15">
        <v>412343750.82892883</v>
      </c>
      <c r="E244" s="12">
        <v>519539663</v>
      </c>
      <c r="F244" s="213"/>
      <c r="G244" s="12">
        <f t="shared" si="27"/>
        <v>0</v>
      </c>
      <c r="H244" s="13">
        <f t="shared" si="34"/>
        <v>0</v>
      </c>
      <c r="I244" s="16">
        <f t="shared" si="28"/>
        <v>0</v>
      </c>
      <c r="J244" s="211">
        <f t="shared" si="29"/>
        <v>519539663</v>
      </c>
      <c r="K244" s="14">
        <f t="shared" si="35"/>
        <v>8.5462070339793299E-3</v>
      </c>
      <c r="L244" s="16">
        <f t="shared" si="30"/>
        <v>19442621.002302974</v>
      </c>
      <c r="M244" s="224">
        <f t="shared" si="31"/>
        <v>431786371.83123183</v>
      </c>
      <c r="N244" s="211">
        <v>0</v>
      </c>
      <c r="O244" s="12">
        <v>0</v>
      </c>
      <c r="P244" s="255">
        <f t="shared" si="33"/>
        <v>0</v>
      </c>
      <c r="Q244" s="230">
        <f t="shared" si="32"/>
        <v>431786371.83123183</v>
      </c>
    </row>
    <row r="245" spans="1:17">
      <c r="A245" s="8" t="s">
        <v>151</v>
      </c>
      <c r="B245" s="9" t="s">
        <v>663</v>
      </c>
      <c r="C245" s="9" t="s">
        <v>664</v>
      </c>
      <c r="D245" s="15">
        <v>537954.80342809507</v>
      </c>
      <c r="E245" s="12">
        <v>904961</v>
      </c>
      <c r="F245" s="213"/>
      <c r="G245" s="12">
        <f t="shared" si="27"/>
        <v>0</v>
      </c>
      <c r="H245" s="13">
        <f t="shared" si="34"/>
        <v>0</v>
      </c>
      <c r="I245" s="16">
        <f t="shared" si="28"/>
        <v>0</v>
      </c>
      <c r="J245" s="211">
        <f t="shared" si="29"/>
        <v>904961</v>
      </c>
      <c r="K245" s="14">
        <f t="shared" si="35"/>
        <v>1.4886224506938113E-5</v>
      </c>
      <c r="L245" s="16">
        <f t="shared" si="30"/>
        <v>33866.16075328421</v>
      </c>
      <c r="M245" s="224">
        <f t="shared" si="31"/>
        <v>571820.9641813793</v>
      </c>
      <c r="N245" s="211">
        <v>0</v>
      </c>
      <c r="O245" s="12">
        <v>0</v>
      </c>
      <c r="P245" s="255">
        <f t="shared" si="33"/>
        <v>0</v>
      </c>
      <c r="Q245" s="230">
        <f t="shared" si="32"/>
        <v>571820.9641813793</v>
      </c>
    </row>
    <row r="246" spans="1:17">
      <c r="A246" s="8" t="s">
        <v>151</v>
      </c>
      <c r="B246" s="9" t="s">
        <v>665</v>
      </c>
      <c r="C246" s="9" t="s">
        <v>666</v>
      </c>
      <c r="D246" s="15">
        <v>8649066.1675236356</v>
      </c>
      <c r="E246" s="12">
        <v>9983336</v>
      </c>
      <c r="F246" s="213"/>
      <c r="G246" s="12">
        <f t="shared" si="27"/>
        <v>0</v>
      </c>
      <c r="H246" s="13">
        <f t="shared" si="34"/>
        <v>0</v>
      </c>
      <c r="I246" s="16">
        <f t="shared" si="28"/>
        <v>0</v>
      </c>
      <c r="J246" s="211">
        <f t="shared" si="29"/>
        <v>9983336</v>
      </c>
      <c r="K246" s="14">
        <f t="shared" si="35"/>
        <v>1.642216416223434E-4</v>
      </c>
      <c r="L246" s="16">
        <f t="shared" si="30"/>
        <v>373604.23469083122</v>
      </c>
      <c r="M246" s="224">
        <f t="shared" si="31"/>
        <v>9022670.4022144675</v>
      </c>
      <c r="N246" s="211">
        <v>1685385</v>
      </c>
      <c r="O246" s="12">
        <v>0</v>
      </c>
      <c r="P246" s="255">
        <f t="shared" si="33"/>
        <v>1685385</v>
      </c>
      <c r="Q246" s="230">
        <f t="shared" si="32"/>
        <v>7337285.4022144675</v>
      </c>
    </row>
    <row r="247" spans="1:17">
      <c r="A247" s="8" t="s">
        <v>151</v>
      </c>
      <c r="B247" s="9" t="s">
        <v>160</v>
      </c>
      <c r="C247" s="9" t="s">
        <v>161</v>
      </c>
      <c r="D247" s="15">
        <v>134878386.37713408</v>
      </c>
      <c r="E247" s="12">
        <v>163666542</v>
      </c>
      <c r="F247" s="213"/>
      <c r="G247" s="12">
        <f t="shared" si="27"/>
        <v>0</v>
      </c>
      <c r="H247" s="13">
        <f t="shared" si="34"/>
        <v>0</v>
      </c>
      <c r="I247" s="16">
        <f t="shared" si="28"/>
        <v>0</v>
      </c>
      <c r="J247" s="211">
        <f t="shared" si="29"/>
        <v>163666542</v>
      </c>
      <c r="K247" s="14">
        <f t="shared" si="35"/>
        <v>2.6922451779537639E-3</v>
      </c>
      <c r="L247" s="16">
        <f t="shared" si="30"/>
        <v>6124857.779844813</v>
      </c>
      <c r="M247" s="224">
        <f t="shared" si="31"/>
        <v>141003244.15697891</v>
      </c>
      <c r="N247" s="211">
        <v>0</v>
      </c>
      <c r="O247" s="12">
        <v>2347650</v>
      </c>
      <c r="P247" s="255">
        <f t="shared" si="33"/>
        <v>0</v>
      </c>
      <c r="Q247" s="230">
        <f t="shared" si="32"/>
        <v>141003244.15697891</v>
      </c>
    </row>
    <row r="248" spans="1:17">
      <c r="A248" s="8" t="s">
        <v>162</v>
      </c>
      <c r="B248" s="9" t="s">
        <v>169</v>
      </c>
      <c r="C248" s="9" t="s">
        <v>170</v>
      </c>
      <c r="D248" s="15">
        <v>374451001.23700702</v>
      </c>
      <c r="E248" s="12">
        <v>474619457</v>
      </c>
      <c r="F248" s="213"/>
      <c r="G248" s="12">
        <f t="shared" si="27"/>
        <v>0</v>
      </c>
      <c r="H248" s="13">
        <f t="shared" si="34"/>
        <v>0</v>
      </c>
      <c r="I248" s="16">
        <f t="shared" si="28"/>
        <v>0</v>
      </c>
      <c r="J248" s="211">
        <f t="shared" si="29"/>
        <v>474619457</v>
      </c>
      <c r="K248" s="14">
        <f t="shared" si="35"/>
        <v>7.8072887033397683E-3</v>
      </c>
      <c r="L248" s="16">
        <f t="shared" si="30"/>
        <v>17761581.800097972</v>
      </c>
      <c r="M248" s="224">
        <f t="shared" si="31"/>
        <v>392212583.03710496</v>
      </c>
      <c r="N248" s="211">
        <v>0</v>
      </c>
      <c r="O248" s="12">
        <v>7497127</v>
      </c>
      <c r="P248" s="255">
        <f t="shared" si="33"/>
        <v>0</v>
      </c>
      <c r="Q248" s="230">
        <f t="shared" si="32"/>
        <v>392212583.03710496</v>
      </c>
    </row>
    <row r="249" spans="1:17">
      <c r="A249" s="8" t="s">
        <v>162</v>
      </c>
      <c r="B249" s="9" t="s">
        <v>668</v>
      </c>
      <c r="C249" s="9" t="s">
        <v>669</v>
      </c>
      <c r="D249" s="15">
        <v>191694.72626474928</v>
      </c>
      <c r="E249" s="12">
        <v>122636</v>
      </c>
      <c r="F249" s="213"/>
      <c r="G249" s="12">
        <f t="shared" si="27"/>
        <v>0</v>
      </c>
      <c r="H249" s="13">
        <f t="shared" si="34"/>
        <v>0</v>
      </c>
      <c r="I249" s="16">
        <f t="shared" si="28"/>
        <v>0</v>
      </c>
      <c r="J249" s="211">
        <f t="shared" si="29"/>
        <v>122636</v>
      </c>
      <c r="K249" s="14">
        <f t="shared" si="35"/>
        <v>2.0173101698668367E-6</v>
      </c>
      <c r="L249" s="16">
        <f t="shared" si="30"/>
        <v>4589.3806364470538</v>
      </c>
      <c r="M249" s="224">
        <f t="shared" si="31"/>
        <v>196284.10690119633</v>
      </c>
      <c r="N249" s="211">
        <v>69058</v>
      </c>
      <c r="O249" s="12">
        <v>0</v>
      </c>
      <c r="P249" s="255">
        <f t="shared" si="33"/>
        <v>69058</v>
      </c>
      <c r="Q249" s="230">
        <f t="shared" si="32"/>
        <v>127226.10690119633</v>
      </c>
    </row>
    <row r="250" spans="1:17">
      <c r="A250" s="8" t="s">
        <v>162</v>
      </c>
      <c r="B250" s="9" t="s">
        <v>670</v>
      </c>
      <c r="C250" s="9" t="s">
        <v>671</v>
      </c>
      <c r="D250" s="15">
        <v>3949066.3807962565</v>
      </c>
      <c r="E250" s="12">
        <v>6170225</v>
      </c>
      <c r="F250" s="213"/>
      <c r="G250" s="12">
        <f t="shared" si="27"/>
        <v>0</v>
      </c>
      <c r="H250" s="13">
        <f t="shared" si="34"/>
        <v>0</v>
      </c>
      <c r="I250" s="16">
        <f t="shared" si="28"/>
        <v>0</v>
      </c>
      <c r="J250" s="211">
        <f t="shared" si="29"/>
        <v>6170225</v>
      </c>
      <c r="K250" s="14">
        <f t="shared" si="35"/>
        <v>1.0149758344096842E-4</v>
      </c>
      <c r="L250" s="16">
        <f t="shared" si="30"/>
        <v>230907.00232820318</v>
      </c>
      <c r="M250" s="224">
        <f t="shared" si="31"/>
        <v>4179973.3831244595</v>
      </c>
      <c r="N250" s="211">
        <v>0</v>
      </c>
      <c r="O250" s="12">
        <v>0</v>
      </c>
      <c r="P250" s="255">
        <f t="shared" si="33"/>
        <v>0</v>
      </c>
      <c r="Q250" s="230">
        <f t="shared" si="32"/>
        <v>4179973.3831244595</v>
      </c>
    </row>
    <row r="251" spans="1:17">
      <c r="A251" s="8" t="s">
        <v>162</v>
      </c>
      <c r="B251" s="9" t="s">
        <v>672</v>
      </c>
      <c r="C251" s="9" t="s">
        <v>673</v>
      </c>
      <c r="D251" s="15">
        <v>568687.92343639361</v>
      </c>
      <c r="E251" s="12">
        <v>935826</v>
      </c>
      <c r="F251" s="213"/>
      <c r="G251" s="12">
        <f t="shared" si="27"/>
        <v>0</v>
      </c>
      <c r="H251" s="13">
        <f t="shared" si="34"/>
        <v>0</v>
      </c>
      <c r="I251" s="16">
        <f t="shared" si="28"/>
        <v>0</v>
      </c>
      <c r="J251" s="211">
        <f t="shared" si="29"/>
        <v>935826</v>
      </c>
      <c r="K251" s="14">
        <f t="shared" si="35"/>
        <v>1.5393940662006282E-5</v>
      </c>
      <c r="L251" s="16">
        <f t="shared" si="30"/>
        <v>35021.215006064289</v>
      </c>
      <c r="M251" s="224">
        <f t="shared" si="31"/>
        <v>603709.13844245789</v>
      </c>
      <c r="N251" s="211">
        <v>0</v>
      </c>
      <c r="O251" s="12">
        <v>0</v>
      </c>
      <c r="P251" s="255">
        <f t="shared" si="33"/>
        <v>0</v>
      </c>
      <c r="Q251" s="230">
        <f t="shared" si="32"/>
        <v>603709.13844245789</v>
      </c>
    </row>
    <row r="252" spans="1:17">
      <c r="A252" s="8" t="s">
        <v>162</v>
      </c>
      <c r="B252" s="9" t="s">
        <v>674</v>
      </c>
      <c r="C252" s="9" t="s">
        <v>675</v>
      </c>
      <c r="D252" s="15">
        <v>9192842.2092516311</v>
      </c>
      <c r="E252" s="12">
        <v>8965984</v>
      </c>
      <c r="F252" s="213"/>
      <c r="G252" s="12">
        <f t="shared" si="27"/>
        <v>0</v>
      </c>
      <c r="H252" s="13">
        <f t="shared" si="34"/>
        <v>0</v>
      </c>
      <c r="I252" s="16">
        <f t="shared" si="28"/>
        <v>0</v>
      </c>
      <c r="J252" s="211">
        <f t="shared" si="29"/>
        <v>8965984</v>
      </c>
      <c r="K252" s="14">
        <f t="shared" si="35"/>
        <v>1.4748663284894599E-4</v>
      </c>
      <c r="L252" s="16">
        <f t="shared" si="30"/>
        <v>335532.08973135211</v>
      </c>
      <c r="M252" s="224">
        <f t="shared" si="31"/>
        <v>9528374.2989829835</v>
      </c>
      <c r="N252" s="211">
        <v>226859</v>
      </c>
      <c r="O252" s="12">
        <v>0</v>
      </c>
      <c r="P252" s="255">
        <f t="shared" si="33"/>
        <v>226859</v>
      </c>
      <c r="Q252" s="230">
        <f t="shared" si="32"/>
        <v>9301515.2989829835</v>
      </c>
    </row>
    <row r="253" spans="1:17">
      <c r="A253" s="8" t="s">
        <v>162</v>
      </c>
      <c r="B253" s="9" t="s">
        <v>676</v>
      </c>
      <c r="C253" s="9" t="s">
        <v>677</v>
      </c>
      <c r="D253" s="15">
        <v>19210188.204028323</v>
      </c>
      <c r="E253" s="12">
        <v>26212839</v>
      </c>
      <c r="F253" s="247">
        <v>1</v>
      </c>
      <c r="G253" s="12">
        <f t="shared" si="27"/>
        <v>26212839</v>
      </c>
      <c r="H253" s="13">
        <f t="shared" si="34"/>
        <v>1.261256962309062E-3</v>
      </c>
      <c r="I253" s="16">
        <f t="shared" si="28"/>
        <v>1545039.7788286009</v>
      </c>
      <c r="J253" s="211">
        <f t="shared" si="29"/>
        <v>0</v>
      </c>
      <c r="K253" s="14">
        <f t="shared" si="35"/>
        <v>0</v>
      </c>
      <c r="L253" s="16">
        <f t="shared" si="30"/>
        <v>0</v>
      </c>
      <c r="M253" s="224">
        <f t="shared" si="31"/>
        <v>20755227.982856926</v>
      </c>
      <c r="N253" s="211">
        <v>0</v>
      </c>
      <c r="O253" s="12">
        <v>1553192.9218892043</v>
      </c>
      <c r="P253" s="255">
        <f t="shared" si="33"/>
        <v>0</v>
      </c>
      <c r="Q253" s="230">
        <f t="shared" si="32"/>
        <v>20755227.982856926</v>
      </c>
    </row>
    <row r="254" spans="1:17">
      <c r="A254" s="8" t="s">
        <v>162</v>
      </c>
      <c r="B254" s="3" t="s">
        <v>167</v>
      </c>
      <c r="C254" s="3" t="s">
        <v>168</v>
      </c>
      <c r="D254" s="15">
        <v>1658372567.8567054</v>
      </c>
      <c r="E254" s="12">
        <v>1868329251</v>
      </c>
      <c r="F254" s="213"/>
      <c r="G254" s="12">
        <f t="shared" ref="G254:G316" si="36">+E254*F254</f>
        <v>0</v>
      </c>
      <c r="H254" s="13">
        <f t="shared" si="34"/>
        <v>0</v>
      </c>
      <c r="I254" s="16">
        <f t="shared" ref="I254:I316" si="37">+H254*$I$1</f>
        <v>0</v>
      </c>
      <c r="J254" s="211">
        <f t="shared" ref="J254:J316" si="38">+E254-G254</f>
        <v>1868329251</v>
      </c>
      <c r="K254" s="14">
        <f t="shared" si="35"/>
        <v>3.0733223512687872E-2</v>
      </c>
      <c r="L254" s="16">
        <f t="shared" ref="L254:L316" si="39">+K254*$L$1</f>
        <v>69918083.491364911</v>
      </c>
      <c r="M254" s="224">
        <f t="shared" ref="M254:M316" si="40">+D254+I254+L254</f>
        <v>1728290651.3480704</v>
      </c>
      <c r="N254" s="211">
        <v>0</v>
      </c>
      <c r="O254" s="12">
        <v>26127320</v>
      </c>
      <c r="P254" s="255">
        <f t="shared" si="33"/>
        <v>0</v>
      </c>
      <c r="Q254" s="230">
        <f t="shared" ref="Q254:Q316" si="41">+M254-P254</f>
        <v>1728290651.3480704</v>
      </c>
    </row>
    <row r="255" spans="1:17">
      <c r="A255" s="8" t="s">
        <v>162</v>
      </c>
      <c r="B255" s="3" t="s">
        <v>163</v>
      </c>
      <c r="C255" s="3" t="s">
        <v>164</v>
      </c>
      <c r="D255" s="15">
        <v>433676762.0776661</v>
      </c>
      <c r="E255" s="12">
        <v>489767304</v>
      </c>
      <c r="F255" s="213"/>
      <c r="G255" s="12">
        <f t="shared" si="36"/>
        <v>0</v>
      </c>
      <c r="H255" s="13">
        <f t="shared" si="34"/>
        <v>0</v>
      </c>
      <c r="I255" s="16">
        <f t="shared" si="37"/>
        <v>0</v>
      </c>
      <c r="J255" s="211">
        <f t="shared" si="38"/>
        <v>489767304</v>
      </c>
      <c r="K255" s="14">
        <f t="shared" si="35"/>
        <v>8.0564643597920895E-3</v>
      </c>
      <c r="L255" s="16">
        <f t="shared" si="39"/>
        <v>18328456.418527003</v>
      </c>
      <c r="M255" s="224">
        <f t="shared" si="40"/>
        <v>452005218.49619311</v>
      </c>
      <c r="N255" s="211">
        <v>0</v>
      </c>
      <c r="O255" s="12">
        <v>6972946</v>
      </c>
      <c r="P255" s="255">
        <f t="shared" ref="P255:P317" si="42">+MAX(N255-O255,0)</f>
        <v>0</v>
      </c>
      <c r="Q255" s="230">
        <f t="shared" si="41"/>
        <v>452005218.49619311</v>
      </c>
    </row>
    <row r="256" spans="1:17">
      <c r="A256" s="8" t="s">
        <v>162</v>
      </c>
      <c r="B256" s="3" t="s">
        <v>165</v>
      </c>
      <c r="C256" s="3" t="s">
        <v>166</v>
      </c>
      <c r="D256" s="15">
        <v>72013342.578171566</v>
      </c>
      <c r="E256" s="12">
        <v>100152983</v>
      </c>
      <c r="F256" s="213"/>
      <c r="G256" s="12">
        <f t="shared" si="36"/>
        <v>0</v>
      </c>
      <c r="H256" s="13">
        <f t="shared" si="34"/>
        <v>0</v>
      </c>
      <c r="I256" s="16">
        <f t="shared" si="37"/>
        <v>0</v>
      </c>
      <c r="J256" s="211">
        <f t="shared" si="38"/>
        <v>100152983</v>
      </c>
      <c r="K256" s="14">
        <f t="shared" si="35"/>
        <v>1.6474740789686586E-3</v>
      </c>
      <c r="L256" s="16">
        <f t="shared" si="39"/>
        <v>3748003.5296536982</v>
      </c>
      <c r="M256" s="224">
        <f t="shared" si="40"/>
        <v>75761346.107825264</v>
      </c>
      <c r="N256" s="211">
        <v>0</v>
      </c>
      <c r="O256" s="12">
        <v>1693964</v>
      </c>
      <c r="P256" s="255">
        <f t="shared" si="42"/>
        <v>0</v>
      </c>
      <c r="Q256" s="230">
        <f t="shared" si="41"/>
        <v>75761346.107825264</v>
      </c>
    </row>
    <row r="257" spans="1:17">
      <c r="A257" s="8" t="s">
        <v>162</v>
      </c>
      <c r="B257" s="9" t="s">
        <v>171</v>
      </c>
      <c r="C257" s="9" t="s">
        <v>667</v>
      </c>
      <c r="D257" s="15">
        <v>407729810.75954282</v>
      </c>
      <c r="E257" s="225">
        <v>566089234</v>
      </c>
      <c r="F257" s="213"/>
      <c r="G257" s="12">
        <f t="shared" si="36"/>
        <v>0</v>
      </c>
      <c r="H257" s="13">
        <f t="shared" si="34"/>
        <v>0</v>
      </c>
      <c r="I257" s="16">
        <f t="shared" si="37"/>
        <v>0</v>
      </c>
      <c r="J257" s="211">
        <f t="shared" si="38"/>
        <v>566089234</v>
      </c>
      <c r="K257" s="14">
        <f t="shared" si="35"/>
        <v>9.3119277275867402E-3</v>
      </c>
      <c r="L257" s="16">
        <f t="shared" si="39"/>
        <v>21184635.580259833</v>
      </c>
      <c r="M257" s="224">
        <f t="shared" si="40"/>
        <v>428914446.33980268</v>
      </c>
      <c r="N257" s="211">
        <v>0</v>
      </c>
      <c r="O257" s="12">
        <v>9491227</v>
      </c>
      <c r="P257" s="255">
        <f t="shared" si="42"/>
        <v>0</v>
      </c>
      <c r="Q257" s="230">
        <f t="shared" si="41"/>
        <v>428914446.33980268</v>
      </c>
    </row>
    <row r="258" spans="1:17">
      <c r="A258" s="8" t="s">
        <v>173</v>
      </c>
      <c r="B258" s="9" t="s">
        <v>174</v>
      </c>
      <c r="C258" s="9" t="s">
        <v>175</v>
      </c>
      <c r="D258" s="15">
        <v>802569996.70999372</v>
      </c>
      <c r="E258" s="12">
        <v>911854291</v>
      </c>
      <c r="F258" s="213"/>
      <c r="G258" s="12">
        <f t="shared" si="36"/>
        <v>0</v>
      </c>
      <c r="H258" s="13">
        <f t="shared" si="34"/>
        <v>0</v>
      </c>
      <c r="I258" s="16">
        <f t="shared" si="37"/>
        <v>0</v>
      </c>
      <c r="J258" s="211">
        <f t="shared" si="38"/>
        <v>911854291</v>
      </c>
      <c r="K258" s="14">
        <f t="shared" si="35"/>
        <v>1.4999616219307659E-2</v>
      </c>
      <c r="L258" s="16">
        <f t="shared" si="39"/>
        <v>34124126.898924924</v>
      </c>
      <c r="M258" s="224">
        <f t="shared" si="40"/>
        <v>836694123.60891867</v>
      </c>
      <c r="N258" s="211">
        <v>0</v>
      </c>
      <c r="O258" s="12">
        <v>11535222</v>
      </c>
      <c r="P258" s="255">
        <f t="shared" si="42"/>
        <v>0</v>
      </c>
      <c r="Q258" s="230">
        <f t="shared" si="41"/>
        <v>836694123.60891867</v>
      </c>
    </row>
    <row r="259" spans="1:17">
      <c r="A259" s="8" t="s">
        <v>173</v>
      </c>
      <c r="B259" s="9" t="s">
        <v>678</v>
      </c>
      <c r="C259" s="9" t="s">
        <v>679</v>
      </c>
      <c r="D259" s="15">
        <v>39283943.734454028</v>
      </c>
      <c r="E259" s="12">
        <v>59354211</v>
      </c>
      <c r="F259" s="213">
        <v>1</v>
      </c>
      <c r="G259" s="12">
        <f t="shared" si="36"/>
        <v>59354211</v>
      </c>
      <c r="H259" s="13">
        <f t="shared" si="34"/>
        <v>2.8558872187064935E-3</v>
      </c>
      <c r="I259" s="16">
        <f t="shared" si="37"/>
        <v>3498461.8429154544</v>
      </c>
      <c r="J259" s="211">
        <f t="shared" si="38"/>
        <v>0</v>
      </c>
      <c r="K259" s="14">
        <f t="shared" si="35"/>
        <v>0</v>
      </c>
      <c r="L259" s="16">
        <f t="shared" si="39"/>
        <v>0</v>
      </c>
      <c r="M259" s="224">
        <f t="shared" si="40"/>
        <v>42782405.577369481</v>
      </c>
      <c r="N259" s="211">
        <v>0</v>
      </c>
      <c r="O259" s="12">
        <v>3379373.2370557319</v>
      </c>
      <c r="P259" s="255">
        <f t="shared" si="42"/>
        <v>0</v>
      </c>
      <c r="Q259" s="230">
        <f t="shared" si="41"/>
        <v>42782405.577369481</v>
      </c>
    </row>
    <row r="260" spans="1:17">
      <c r="A260" s="8" t="s">
        <v>173</v>
      </c>
      <c r="B260" s="9" t="s">
        <v>680</v>
      </c>
      <c r="C260" s="9" t="s">
        <v>681</v>
      </c>
      <c r="D260" s="15">
        <v>31637838.536652956</v>
      </c>
      <c r="E260" s="12">
        <v>46215041</v>
      </c>
      <c r="F260" s="247">
        <v>1</v>
      </c>
      <c r="G260" s="12">
        <f t="shared" si="36"/>
        <v>46215041</v>
      </c>
      <c r="H260" s="13">
        <f t="shared" si="34"/>
        <v>2.2236829144927318E-3</v>
      </c>
      <c r="I260" s="16">
        <f t="shared" si="37"/>
        <v>2724011.5702535966</v>
      </c>
      <c r="J260" s="211">
        <f t="shared" si="38"/>
        <v>0</v>
      </c>
      <c r="K260" s="14">
        <f t="shared" si="35"/>
        <v>0</v>
      </c>
      <c r="L260" s="16">
        <f t="shared" si="39"/>
        <v>0</v>
      </c>
      <c r="M260" s="224">
        <f t="shared" si="40"/>
        <v>34361850.106906556</v>
      </c>
      <c r="N260" s="211">
        <v>0</v>
      </c>
      <c r="O260" s="12">
        <v>2687105.9145609206</v>
      </c>
      <c r="P260" s="255">
        <f t="shared" si="42"/>
        <v>0</v>
      </c>
      <c r="Q260" s="230">
        <f t="shared" si="41"/>
        <v>34361850.106906556</v>
      </c>
    </row>
    <row r="261" spans="1:17">
      <c r="A261" s="8" t="s">
        <v>173</v>
      </c>
      <c r="B261" s="9" t="s">
        <v>682</v>
      </c>
      <c r="C261" s="9" t="s">
        <v>683</v>
      </c>
      <c r="D261" s="15">
        <v>73282006.081904262</v>
      </c>
      <c r="E261" s="12">
        <v>95304982</v>
      </c>
      <c r="F261" s="213">
        <v>1</v>
      </c>
      <c r="G261" s="12">
        <f t="shared" si="36"/>
        <v>95304982</v>
      </c>
      <c r="H261" s="13">
        <f t="shared" si="34"/>
        <v>4.5856945174935007E-3</v>
      </c>
      <c r="I261" s="16">
        <f t="shared" si="37"/>
        <v>5617475.783929538</v>
      </c>
      <c r="J261" s="211">
        <f t="shared" si="38"/>
        <v>0</v>
      </c>
      <c r="K261" s="14">
        <f t="shared" si="35"/>
        <v>0</v>
      </c>
      <c r="L261" s="16">
        <f t="shared" si="39"/>
        <v>0</v>
      </c>
      <c r="M261" s="224">
        <f t="shared" si="40"/>
        <v>78899481.865833804</v>
      </c>
      <c r="N261" s="211">
        <v>0</v>
      </c>
      <c r="O261" s="12">
        <v>5871835.9590502065</v>
      </c>
      <c r="P261" s="255">
        <f t="shared" si="42"/>
        <v>0</v>
      </c>
      <c r="Q261" s="230">
        <f t="shared" si="41"/>
        <v>78899481.865833804</v>
      </c>
    </row>
    <row r="262" spans="1:17">
      <c r="A262" s="8" t="s">
        <v>173</v>
      </c>
      <c r="B262" s="9" t="s">
        <v>176</v>
      </c>
      <c r="C262" s="9" t="s">
        <v>177</v>
      </c>
      <c r="D262" s="15">
        <v>210601711.97527394</v>
      </c>
      <c r="E262" s="12">
        <v>241597750</v>
      </c>
      <c r="F262" s="213"/>
      <c r="G262" s="12">
        <f t="shared" si="36"/>
        <v>0</v>
      </c>
      <c r="H262" s="13">
        <f t="shared" ref="H262:H325" si="43">+G262/$G$436</f>
        <v>0</v>
      </c>
      <c r="I262" s="16">
        <f t="shared" si="37"/>
        <v>0</v>
      </c>
      <c r="J262" s="211">
        <f t="shared" si="38"/>
        <v>241597750</v>
      </c>
      <c r="K262" s="14">
        <f t="shared" ref="K262:K325" si="44">+J262/$J$436</f>
        <v>3.9741804860884697E-3</v>
      </c>
      <c r="L262" s="16">
        <f t="shared" si="39"/>
        <v>9041260.6058512684</v>
      </c>
      <c r="M262" s="224">
        <f t="shared" si="40"/>
        <v>219642972.5811252</v>
      </c>
      <c r="N262" s="211">
        <v>0</v>
      </c>
      <c r="O262" s="12">
        <v>3513700</v>
      </c>
      <c r="P262" s="255">
        <f t="shared" si="42"/>
        <v>0</v>
      </c>
      <c r="Q262" s="230">
        <f t="shared" si="41"/>
        <v>219642972.5811252</v>
      </c>
    </row>
    <row r="263" spans="1:17">
      <c r="A263" s="8" t="s">
        <v>173</v>
      </c>
      <c r="B263" s="9" t="s">
        <v>688</v>
      </c>
      <c r="C263" s="9" t="s">
        <v>689</v>
      </c>
      <c r="D263" s="15">
        <v>4489687.2645309344</v>
      </c>
      <c r="E263" s="12">
        <v>4889567</v>
      </c>
      <c r="F263" s="213"/>
      <c r="G263" s="12">
        <f t="shared" si="36"/>
        <v>0</v>
      </c>
      <c r="H263" s="13">
        <f t="shared" si="43"/>
        <v>0</v>
      </c>
      <c r="I263" s="16">
        <f t="shared" si="37"/>
        <v>0</v>
      </c>
      <c r="J263" s="211">
        <f t="shared" si="38"/>
        <v>4889567</v>
      </c>
      <c r="K263" s="14">
        <f t="shared" si="44"/>
        <v>8.0431302679028017E-5</v>
      </c>
      <c r="L263" s="16">
        <f t="shared" si="39"/>
        <v>182981.21359478874</v>
      </c>
      <c r="M263" s="224">
        <f t="shared" si="40"/>
        <v>4672668.4781257231</v>
      </c>
      <c r="N263" s="211">
        <v>0</v>
      </c>
      <c r="O263" s="12">
        <v>0</v>
      </c>
      <c r="P263" s="255">
        <f t="shared" si="42"/>
        <v>0</v>
      </c>
      <c r="Q263" s="230">
        <f t="shared" si="41"/>
        <v>4672668.4781257231</v>
      </c>
    </row>
    <row r="264" spans="1:17">
      <c r="A264" s="8" t="s">
        <v>173</v>
      </c>
      <c r="B264" s="9" t="s">
        <v>178</v>
      </c>
      <c r="C264" s="9" t="s">
        <v>179</v>
      </c>
      <c r="D264" s="15">
        <v>150886110.81782132</v>
      </c>
      <c r="E264" s="12">
        <v>182531207</v>
      </c>
      <c r="F264" s="213"/>
      <c r="G264" s="12">
        <f t="shared" si="36"/>
        <v>0</v>
      </c>
      <c r="H264" s="13">
        <f t="shared" si="43"/>
        <v>0</v>
      </c>
      <c r="I264" s="16">
        <f t="shared" si="37"/>
        <v>0</v>
      </c>
      <c r="J264" s="211">
        <f t="shared" si="38"/>
        <v>182531207</v>
      </c>
      <c r="K264" s="14">
        <f t="shared" si="44"/>
        <v>3.0025609135911867E-3</v>
      </c>
      <c r="L264" s="16">
        <f t="shared" si="39"/>
        <v>6830826.0784199499</v>
      </c>
      <c r="M264" s="224">
        <f t="shared" si="40"/>
        <v>157716936.89624128</v>
      </c>
      <c r="N264" s="211">
        <v>0</v>
      </c>
      <c r="O264" s="12">
        <v>2717238</v>
      </c>
      <c r="P264" s="255">
        <f t="shared" si="42"/>
        <v>0</v>
      </c>
      <c r="Q264" s="230">
        <f t="shared" si="41"/>
        <v>157716936.89624128</v>
      </c>
    </row>
    <row r="265" spans="1:17">
      <c r="A265" s="8" t="s">
        <v>173</v>
      </c>
      <c r="B265" s="9" t="s">
        <v>690</v>
      </c>
      <c r="C265" s="9" t="s">
        <v>691</v>
      </c>
      <c r="D265" s="15">
        <v>286125318.41890854</v>
      </c>
      <c r="E265" s="12">
        <v>291751255</v>
      </c>
      <c r="F265" s="213"/>
      <c r="G265" s="12">
        <f t="shared" si="36"/>
        <v>0</v>
      </c>
      <c r="H265" s="13">
        <f t="shared" si="43"/>
        <v>0</v>
      </c>
      <c r="I265" s="16">
        <f t="shared" si="37"/>
        <v>0</v>
      </c>
      <c r="J265" s="211">
        <f t="shared" si="38"/>
        <v>291751255</v>
      </c>
      <c r="K265" s="14">
        <f t="shared" si="44"/>
        <v>4.7991843649736847E-3</v>
      </c>
      <c r="L265" s="16">
        <f t="shared" si="39"/>
        <v>10918144.430315133</v>
      </c>
      <c r="M265" s="224">
        <f t="shared" si="40"/>
        <v>297043462.84922367</v>
      </c>
      <c r="N265" s="211">
        <v>0</v>
      </c>
      <c r="O265" s="12">
        <v>3779190</v>
      </c>
      <c r="P265" s="255">
        <f t="shared" si="42"/>
        <v>0</v>
      </c>
      <c r="Q265" s="230">
        <f t="shared" si="41"/>
        <v>297043462.84922367</v>
      </c>
    </row>
    <row r="266" spans="1:17">
      <c r="A266" s="8" t="s">
        <v>173</v>
      </c>
      <c r="B266" s="9" t="s">
        <v>692</v>
      </c>
      <c r="C266" s="9" t="s">
        <v>693</v>
      </c>
      <c r="D266" s="15">
        <v>10265796.76122983</v>
      </c>
      <c r="E266" s="12">
        <v>14521893</v>
      </c>
      <c r="F266" s="213"/>
      <c r="G266" s="12">
        <f t="shared" si="36"/>
        <v>0</v>
      </c>
      <c r="H266" s="13">
        <f t="shared" si="43"/>
        <v>0</v>
      </c>
      <c r="I266" s="16">
        <f t="shared" si="37"/>
        <v>0</v>
      </c>
      <c r="J266" s="211">
        <f t="shared" si="38"/>
        <v>14521893</v>
      </c>
      <c r="K266" s="14">
        <f t="shared" si="44"/>
        <v>2.38878978722545E-4</v>
      </c>
      <c r="L266" s="16">
        <f t="shared" si="39"/>
        <v>543449.67659378983</v>
      </c>
      <c r="M266" s="224">
        <f t="shared" si="40"/>
        <v>10809246.43782362</v>
      </c>
      <c r="N266" s="211">
        <v>0</v>
      </c>
      <c r="O266" s="12">
        <v>256168</v>
      </c>
      <c r="P266" s="255">
        <f t="shared" si="42"/>
        <v>0</v>
      </c>
      <c r="Q266" s="230">
        <f t="shared" si="41"/>
        <v>10809246.43782362</v>
      </c>
    </row>
    <row r="267" spans="1:17">
      <c r="A267" s="8" t="s">
        <v>173</v>
      </c>
      <c r="B267" s="9" t="s">
        <v>694</v>
      </c>
      <c r="C267" s="9" t="s">
        <v>695</v>
      </c>
      <c r="D267" s="15">
        <v>10889019.174048986</v>
      </c>
      <c r="E267" s="12">
        <v>11953916</v>
      </c>
      <c r="F267" s="213"/>
      <c r="G267" s="12">
        <f t="shared" si="36"/>
        <v>0</v>
      </c>
      <c r="H267" s="13">
        <f t="shared" si="43"/>
        <v>0</v>
      </c>
      <c r="I267" s="16">
        <f t="shared" si="37"/>
        <v>0</v>
      </c>
      <c r="J267" s="211">
        <f t="shared" si="38"/>
        <v>11953916</v>
      </c>
      <c r="K267" s="14">
        <f t="shared" si="44"/>
        <v>1.9663684657469176E-4</v>
      </c>
      <c r="L267" s="16">
        <f t="shared" si="39"/>
        <v>447348.82595742377</v>
      </c>
      <c r="M267" s="224">
        <f t="shared" si="40"/>
        <v>11336368.000006409</v>
      </c>
      <c r="N267" s="211">
        <v>3622</v>
      </c>
      <c r="O267" s="12">
        <v>0</v>
      </c>
      <c r="P267" s="255">
        <f t="shared" si="42"/>
        <v>3622</v>
      </c>
      <c r="Q267" s="230">
        <f t="shared" si="41"/>
        <v>11332746.000006409</v>
      </c>
    </row>
    <row r="268" spans="1:17">
      <c r="A268" s="8" t="s">
        <v>173</v>
      </c>
      <c r="B268" s="9" t="s">
        <v>696</v>
      </c>
      <c r="C268" s="9" t="s">
        <v>697</v>
      </c>
      <c r="D268" s="15">
        <v>6080828.2575960048</v>
      </c>
      <c r="E268" s="12">
        <v>9145098</v>
      </c>
      <c r="F268" s="213"/>
      <c r="G268" s="12">
        <f t="shared" si="36"/>
        <v>0</v>
      </c>
      <c r="H268" s="13">
        <f t="shared" si="43"/>
        <v>0</v>
      </c>
      <c r="I268" s="16">
        <f t="shared" si="37"/>
        <v>0</v>
      </c>
      <c r="J268" s="211">
        <f t="shared" si="38"/>
        <v>9145098</v>
      </c>
      <c r="K268" s="14">
        <f t="shared" si="44"/>
        <v>1.5043298215718768E-4</v>
      </c>
      <c r="L268" s="16">
        <f t="shared" si="39"/>
        <v>342235.03440760198</v>
      </c>
      <c r="M268" s="224">
        <f t="shared" si="40"/>
        <v>6423063.2920036064</v>
      </c>
      <c r="N268" s="211">
        <v>0</v>
      </c>
      <c r="O268" s="12">
        <v>152050</v>
      </c>
      <c r="P268" s="255">
        <f t="shared" si="42"/>
        <v>0</v>
      </c>
      <c r="Q268" s="230">
        <f t="shared" si="41"/>
        <v>6423063.2920036064</v>
      </c>
    </row>
    <row r="269" spans="1:17">
      <c r="A269" s="8" t="s">
        <v>173</v>
      </c>
      <c r="B269" s="9" t="s">
        <v>698</v>
      </c>
      <c r="C269" s="9" t="s">
        <v>699</v>
      </c>
      <c r="D269" s="15">
        <v>5290021.4146910151</v>
      </c>
      <c r="E269" s="12">
        <v>7691046</v>
      </c>
      <c r="F269" s="213"/>
      <c r="G269" s="12">
        <f t="shared" si="36"/>
        <v>0</v>
      </c>
      <c r="H269" s="13">
        <f t="shared" si="43"/>
        <v>0</v>
      </c>
      <c r="I269" s="16">
        <f t="shared" si="37"/>
        <v>0</v>
      </c>
      <c r="J269" s="211">
        <f t="shared" si="38"/>
        <v>7691046</v>
      </c>
      <c r="K269" s="14">
        <f t="shared" si="44"/>
        <v>1.2651444366021115E-4</v>
      </c>
      <c r="L269" s="16">
        <f t="shared" si="39"/>
        <v>287820.35932698037</v>
      </c>
      <c r="M269" s="224">
        <f t="shared" si="40"/>
        <v>5577841.7740179952</v>
      </c>
      <c r="N269" s="211">
        <v>0</v>
      </c>
      <c r="O269" s="12">
        <v>0</v>
      </c>
      <c r="P269" s="255">
        <f t="shared" si="42"/>
        <v>0</v>
      </c>
      <c r="Q269" s="230">
        <f t="shared" si="41"/>
        <v>5577841.7740179952</v>
      </c>
    </row>
    <row r="270" spans="1:17">
      <c r="A270" s="8" t="s">
        <v>173</v>
      </c>
      <c r="B270" s="9" t="s">
        <v>700</v>
      </c>
      <c r="C270" s="9" t="s">
        <v>701</v>
      </c>
      <c r="D270" s="15">
        <v>55753592.649432175</v>
      </c>
      <c r="E270" s="12">
        <v>63351602</v>
      </c>
      <c r="F270" s="213">
        <v>1</v>
      </c>
      <c r="G270" s="12">
        <f t="shared" si="36"/>
        <v>63351602</v>
      </c>
      <c r="H270" s="13">
        <f t="shared" si="43"/>
        <v>3.0482256842127129E-3</v>
      </c>
      <c r="I270" s="16">
        <f t="shared" si="37"/>
        <v>3734076.463160573</v>
      </c>
      <c r="J270" s="211">
        <f t="shared" si="38"/>
        <v>0</v>
      </c>
      <c r="K270" s="14">
        <f t="shared" si="44"/>
        <v>0</v>
      </c>
      <c r="L270" s="16">
        <f t="shared" si="39"/>
        <v>0</v>
      </c>
      <c r="M270" s="224">
        <f t="shared" si="40"/>
        <v>59487669.112592749</v>
      </c>
      <c r="N270" s="211">
        <v>0</v>
      </c>
      <c r="O270" s="12">
        <v>961648</v>
      </c>
      <c r="P270" s="255">
        <f t="shared" si="42"/>
        <v>0</v>
      </c>
      <c r="Q270" s="230">
        <f t="shared" si="41"/>
        <v>59487669.112592749</v>
      </c>
    </row>
    <row r="271" spans="1:17">
      <c r="A271" s="8" t="s">
        <v>173</v>
      </c>
      <c r="B271" s="9" t="s">
        <v>702</v>
      </c>
      <c r="C271" s="9" t="s">
        <v>703</v>
      </c>
      <c r="D271" s="15">
        <v>3375943.6964432597</v>
      </c>
      <c r="E271" s="12">
        <v>5058685</v>
      </c>
      <c r="F271" s="213"/>
      <c r="G271" s="12">
        <f t="shared" si="36"/>
        <v>0</v>
      </c>
      <c r="H271" s="13">
        <f t="shared" si="43"/>
        <v>0</v>
      </c>
      <c r="I271" s="16">
        <f t="shared" si="37"/>
        <v>0</v>
      </c>
      <c r="J271" s="211">
        <f t="shared" si="38"/>
        <v>5058685</v>
      </c>
      <c r="K271" s="14">
        <f t="shared" si="44"/>
        <v>8.3213222028220249E-5</v>
      </c>
      <c r="L271" s="16">
        <f t="shared" si="39"/>
        <v>189310.08011420106</v>
      </c>
      <c r="M271" s="224">
        <f t="shared" si="40"/>
        <v>3565253.7765574609</v>
      </c>
      <c r="N271" s="211">
        <v>0</v>
      </c>
      <c r="O271" s="12">
        <v>0</v>
      </c>
      <c r="P271" s="255">
        <f t="shared" si="42"/>
        <v>0</v>
      </c>
      <c r="Q271" s="230">
        <f t="shared" si="41"/>
        <v>3565253.7765574609</v>
      </c>
    </row>
    <row r="272" spans="1:17">
      <c r="A272" s="8" t="s">
        <v>173</v>
      </c>
      <c r="B272" s="9" t="s">
        <v>706</v>
      </c>
      <c r="C272" s="9" t="s">
        <v>707</v>
      </c>
      <c r="D272" s="15">
        <v>1667895.8941248585</v>
      </c>
      <c r="E272" s="12">
        <v>2333578</v>
      </c>
      <c r="F272" s="213"/>
      <c r="G272" s="12">
        <f t="shared" si="36"/>
        <v>0</v>
      </c>
      <c r="H272" s="13">
        <f t="shared" si="43"/>
        <v>0</v>
      </c>
      <c r="I272" s="16">
        <f t="shared" si="37"/>
        <v>0</v>
      </c>
      <c r="J272" s="211">
        <f t="shared" si="38"/>
        <v>2333578</v>
      </c>
      <c r="K272" s="14">
        <f t="shared" si="44"/>
        <v>3.8386368045088826E-5</v>
      </c>
      <c r="L272" s="16">
        <f t="shared" si="39"/>
        <v>87328.987302577079</v>
      </c>
      <c r="M272" s="224">
        <f t="shared" si="40"/>
        <v>1755224.8814274357</v>
      </c>
      <c r="N272" s="211">
        <v>0</v>
      </c>
      <c r="O272" s="12">
        <v>0</v>
      </c>
      <c r="P272" s="255">
        <f t="shared" si="42"/>
        <v>0</v>
      </c>
      <c r="Q272" s="230">
        <f t="shared" si="41"/>
        <v>1755224.8814274357</v>
      </c>
    </row>
    <row r="273" spans="1:17">
      <c r="A273" s="8" t="s">
        <v>173</v>
      </c>
      <c r="B273" s="9" t="s">
        <v>708</v>
      </c>
      <c r="C273" s="9" t="s">
        <v>709</v>
      </c>
      <c r="D273" s="15">
        <v>943719.33762101387</v>
      </c>
      <c r="E273" s="12">
        <v>1413461</v>
      </c>
      <c r="F273" s="213"/>
      <c r="G273" s="12">
        <f t="shared" si="36"/>
        <v>0</v>
      </c>
      <c r="H273" s="13">
        <f t="shared" si="43"/>
        <v>0</v>
      </c>
      <c r="I273" s="16">
        <f t="shared" si="37"/>
        <v>0</v>
      </c>
      <c r="J273" s="211">
        <f t="shared" si="38"/>
        <v>1413461</v>
      </c>
      <c r="K273" s="14">
        <f t="shared" si="44"/>
        <v>2.3250833768307423E-5</v>
      </c>
      <c r="L273" s="16">
        <f t="shared" si="39"/>
        <v>52895.646822899384</v>
      </c>
      <c r="M273" s="224">
        <f t="shared" si="40"/>
        <v>996614.98444391321</v>
      </c>
      <c r="N273" s="211">
        <v>0</v>
      </c>
      <c r="O273" s="12">
        <v>0</v>
      </c>
      <c r="P273" s="255">
        <f t="shared" si="42"/>
        <v>0</v>
      </c>
      <c r="Q273" s="230">
        <f t="shared" si="41"/>
        <v>996614.98444391321</v>
      </c>
    </row>
    <row r="274" spans="1:17">
      <c r="A274" s="8" t="s">
        <v>173</v>
      </c>
      <c r="B274" s="9" t="s">
        <v>710</v>
      </c>
      <c r="C274" s="9" t="s">
        <v>711</v>
      </c>
      <c r="D274" s="15">
        <v>6835154.1170782195</v>
      </c>
      <c r="E274" s="12">
        <v>6575119</v>
      </c>
      <c r="F274" s="213"/>
      <c r="G274" s="12">
        <f t="shared" si="36"/>
        <v>0</v>
      </c>
      <c r="H274" s="13">
        <f t="shared" si="43"/>
        <v>0</v>
      </c>
      <c r="I274" s="16">
        <f t="shared" si="37"/>
        <v>0</v>
      </c>
      <c r="J274" s="211">
        <f t="shared" si="38"/>
        <v>6575119</v>
      </c>
      <c r="K274" s="14">
        <f t="shared" si="44"/>
        <v>1.081579179587125E-4</v>
      </c>
      <c r="L274" s="16">
        <f t="shared" si="39"/>
        <v>246059.26335607094</v>
      </c>
      <c r="M274" s="224">
        <f t="shared" si="40"/>
        <v>7081213.3804342905</v>
      </c>
      <c r="N274" s="211">
        <v>0</v>
      </c>
      <c r="O274" s="12">
        <v>0</v>
      </c>
      <c r="P274" s="255">
        <f t="shared" si="42"/>
        <v>0</v>
      </c>
      <c r="Q274" s="230">
        <f t="shared" si="41"/>
        <v>7081213.3804342905</v>
      </c>
    </row>
    <row r="275" spans="1:17">
      <c r="A275" s="8" t="s">
        <v>173</v>
      </c>
      <c r="B275" s="9" t="s">
        <v>712</v>
      </c>
      <c r="C275" s="9" t="s">
        <v>713</v>
      </c>
      <c r="D275" s="15">
        <v>2967302.7391836373</v>
      </c>
      <c r="E275" s="12">
        <v>4650696</v>
      </c>
      <c r="F275" s="213"/>
      <c r="G275" s="12">
        <f t="shared" si="36"/>
        <v>0</v>
      </c>
      <c r="H275" s="13">
        <f t="shared" si="43"/>
        <v>0</v>
      </c>
      <c r="I275" s="16">
        <f t="shared" si="37"/>
        <v>0</v>
      </c>
      <c r="J275" s="211">
        <f t="shared" si="38"/>
        <v>4650696</v>
      </c>
      <c r="K275" s="14">
        <f t="shared" si="44"/>
        <v>7.6501976073575607E-5</v>
      </c>
      <c r="L275" s="16">
        <f t="shared" si="39"/>
        <v>174041.9955673845</v>
      </c>
      <c r="M275" s="224">
        <f t="shared" si="40"/>
        <v>3141344.734751022</v>
      </c>
      <c r="N275" s="211">
        <v>0</v>
      </c>
      <c r="O275" s="12">
        <v>0</v>
      </c>
      <c r="P275" s="255">
        <f t="shared" si="42"/>
        <v>0</v>
      </c>
      <c r="Q275" s="230">
        <f t="shared" si="41"/>
        <v>3141344.734751022</v>
      </c>
    </row>
    <row r="276" spans="1:17">
      <c r="A276" s="8" t="s">
        <v>173</v>
      </c>
      <c r="B276" s="9" t="s">
        <v>180</v>
      </c>
      <c r="C276" s="9" t="s">
        <v>181</v>
      </c>
      <c r="D276" s="15">
        <v>103032037.58035615</v>
      </c>
      <c r="E276" s="12">
        <v>121937501</v>
      </c>
      <c r="F276" s="213"/>
      <c r="G276" s="12">
        <f t="shared" si="36"/>
        <v>0</v>
      </c>
      <c r="H276" s="13">
        <f t="shared" si="43"/>
        <v>0</v>
      </c>
      <c r="I276" s="16">
        <f t="shared" si="37"/>
        <v>0</v>
      </c>
      <c r="J276" s="211">
        <f t="shared" si="38"/>
        <v>121937501</v>
      </c>
      <c r="K276" s="14">
        <f t="shared" si="44"/>
        <v>2.0058201576653475E-3</v>
      </c>
      <c r="L276" s="16">
        <f t="shared" si="39"/>
        <v>4563240.8586886656</v>
      </c>
      <c r="M276" s="224">
        <f t="shared" si="40"/>
        <v>107595278.43904482</v>
      </c>
      <c r="N276" s="211">
        <v>0</v>
      </c>
      <c r="O276" s="12">
        <v>1839063</v>
      </c>
      <c r="P276" s="255">
        <f t="shared" si="42"/>
        <v>0</v>
      </c>
      <c r="Q276" s="230">
        <f t="shared" si="41"/>
        <v>107595278.43904482</v>
      </c>
    </row>
    <row r="277" spans="1:17">
      <c r="A277" s="8" t="s">
        <v>173</v>
      </c>
      <c r="B277" s="9" t="s">
        <v>182</v>
      </c>
      <c r="C277" s="9" t="s">
        <v>714</v>
      </c>
      <c r="D277" s="15">
        <v>267382959.81448951</v>
      </c>
      <c r="E277" s="12">
        <v>337150458</v>
      </c>
      <c r="F277" s="213"/>
      <c r="G277" s="12">
        <f t="shared" si="36"/>
        <v>0</v>
      </c>
      <c r="H277" s="13">
        <f t="shared" si="43"/>
        <v>0</v>
      </c>
      <c r="I277" s="16">
        <f t="shared" si="37"/>
        <v>0</v>
      </c>
      <c r="J277" s="211">
        <f t="shared" si="38"/>
        <v>337150458</v>
      </c>
      <c r="K277" s="14">
        <f t="shared" si="44"/>
        <v>5.5459819930416994E-3</v>
      </c>
      <c r="L277" s="16">
        <f t="shared" si="39"/>
        <v>12617109.034169866</v>
      </c>
      <c r="M277" s="224">
        <f t="shared" si="40"/>
        <v>280000068.8486594</v>
      </c>
      <c r="N277" s="211">
        <v>0</v>
      </c>
      <c r="O277" s="12">
        <v>5264834</v>
      </c>
      <c r="P277" s="255">
        <f t="shared" si="42"/>
        <v>0</v>
      </c>
      <c r="Q277" s="230">
        <f t="shared" si="41"/>
        <v>280000068.8486594</v>
      </c>
    </row>
    <row r="278" spans="1:17">
      <c r="A278" s="8" t="s">
        <v>173</v>
      </c>
      <c r="B278" s="9" t="s">
        <v>704</v>
      </c>
      <c r="C278" s="3" t="s">
        <v>705</v>
      </c>
      <c r="D278" s="15">
        <v>15364339.883487072</v>
      </c>
      <c r="E278" s="12">
        <v>17056255</v>
      </c>
      <c r="F278" s="213"/>
      <c r="G278" s="12">
        <f t="shared" si="36"/>
        <v>0</v>
      </c>
      <c r="H278" s="13">
        <f t="shared" si="43"/>
        <v>0</v>
      </c>
      <c r="I278" s="16">
        <f t="shared" si="37"/>
        <v>0</v>
      </c>
      <c r="J278" s="211">
        <f t="shared" si="38"/>
        <v>17056255</v>
      </c>
      <c r="K278" s="14">
        <f t="shared" si="44"/>
        <v>2.8056815838205815E-4</v>
      </c>
      <c r="L278" s="16">
        <f t="shared" si="39"/>
        <v>638292.56031918223</v>
      </c>
      <c r="M278" s="224">
        <f t="shared" si="40"/>
        <v>16002632.443806253</v>
      </c>
      <c r="N278" s="211">
        <v>0</v>
      </c>
      <c r="O278" s="12">
        <v>238280</v>
      </c>
      <c r="P278" s="255">
        <f t="shared" si="42"/>
        <v>0</v>
      </c>
      <c r="Q278" s="230">
        <f t="shared" si="41"/>
        <v>16002632.443806253</v>
      </c>
    </row>
    <row r="279" spans="1:17">
      <c r="A279" s="8" t="s">
        <v>173</v>
      </c>
      <c r="B279" s="9" t="s">
        <v>684</v>
      </c>
      <c r="C279" s="9" t="s">
        <v>685</v>
      </c>
      <c r="D279" s="15">
        <v>124570.48326238801</v>
      </c>
      <c r="E279" s="12">
        <v>165424</v>
      </c>
      <c r="F279" s="213"/>
      <c r="G279" s="12">
        <f t="shared" si="36"/>
        <v>0</v>
      </c>
      <c r="H279" s="13">
        <f t="shared" si="43"/>
        <v>0</v>
      </c>
      <c r="I279" s="16">
        <f t="shared" si="37"/>
        <v>0</v>
      </c>
      <c r="J279" s="211">
        <f t="shared" si="38"/>
        <v>165424</v>
      </c>
      <c r="K279" s="14">
        <f t="shared" si="44"/>
        <v>2.7211546164262664E-6</v>
      </c>
      <c r="L279" s="16">
        <f t="shared" si="39"/>
        <v>6190.6267523697561</v>
      </c>
      <c r="M279" s="224">
        <f t="shared" si="40"/>
        <v>130761.11001475777</v>
      </c>
      <c r="N279" s="211">
        <v>0</v>
      </c>
      <c r="O279" s="12">
        <v>0</v>
      </c>
      <c r="P279" s="255">
        <f t="shared" si="42"/>
        <v>0</v>
      </c>
      <c r="Q279" s="230">
        <f t="shared" si="41"/>
        <v>130761.11001475777</v>
      </c>
    </row>
    <row r="280" spans="1:17">
      <c r="A280" s="8" t="s">
        <v>173</v>
      </c>
      <c r="B280" s="9" t="s">
        <v>686</v>
      </c>
      <c r="C280" s="9" t="s">
        <v>687</v>
      </c>
      <c r="D280" s="15">
        <v>961708.5440707535</v>
      </c>
      <c r="E280" s="12">
        <v>1589400</v>
      </c>
      <c r="F280" s="213"/>
      <c r="G280" s="12">
        <f t="shared" si="36"/>
        <v>0</v>
      </c>
      <c r="H280" s="13">
        <f t="shared" si="43"/>
        <v>0</v>
      </c>
      <c r="I280" s="16">
        <f t="shared" si="37"/>
        <v>0</v>
      </c>
      <c r="J280" s="211">
        <f t="shared" si="38"/>
        <v>1589400</v>
      </c>
      <c r="K280" s="14">
        <f t="shared" si="44"/>
        <v>2.6144955673589732E-5</v>
      </c>
      <c r="L280" s="16">
        <f t="shared" si="39"/>
        <v>59479.774157416643</v>
      </c>
      <c r="M280" s="224">
        <f t="shared" si="40"/>
        <v>1021188.3182281702</v>
      </c>
      <c r="N280" s="211">
        <v>0</v>
      </c>
      <c r="O280" s="12">
        <v>0</v>
      </c>
      <c r="P280" s="255">
        <f t="shared" si="42"/>
        <v>0</v>
      </c>
      <c r="Q280" s="230">
        <f t="shared" si="41"/>
        <v>1021188.3182281702</v>
      </c>
    </row>
    <row r="281" spans="1:17">
      <c r="A281" s="8" t="s">
        <v>173</v>
      </c>
      <c r="B281" s="9" t="s">
        <v>1088</v>
      </c>
      <c r="C281" s="9" t="s">
        <v>1089</v>
      </c>
      <c r="D281" s="15">
        <v>5060268</v>
      </c>
      <c r="E281" s="12">
        <v>2797542</v>
      </c>
      <c r="F281" s="213"/>
      <c r="G281" s="12">
        <f t="shared" si="36"/>
        <v>0</v>
      </c>
      <c r="H281" s="13">
        <f t="shared" si="43"/>
        <v>0</v>
      </c>
      <c r="I281" s="16">
        <f t="shared" si="37"/>
        <v>0</v>
      </c>
      <c r="J281" s="211">
        <f t="shared" si="38"/>
        <v>2797542</v>
      </c>
      <c r="K281" s="14">
        <f t="shared" si="44"/>
        <v>4.6018379001513508E-5</v>
      </c>
      <c r="L281" s="16">
        <f t="shared" si="39"/>
        <v>104691.81222844323</v>
      </c>
      <c r="M281" s="224">
        <f t="shared" si="40"/>
        <v>5164959.8122284431</v>
      </c>
      <c r="N281" s="211">
        <v>0</v>
      </c>
      <c r="O281" s="12">
        <v>0</v>
      </c>
      <c r="P281" s="255">
        <f t="shared" si="42"/>
        <v>0</v>
      </c>
      <c r="Q281" s="230">
        <f t="shared" si="41"/>
        <v>5164959.8122284431</v>
      </c>
    </row>
    <row r="282" spans="1:17">
      <c r="A282" s="8" t="s">
        <v>184</v>
      </c>
      <c r="B282" s="9" t="s">
        <v>185</v>
      </c>
      <c r="C282" s="9" t="s">
        <v>186</v>
      </c>
      <c r="D282" s="15">
        <v>101805165.00565121</v>
      </c>
      <c r="E282" s="12">
        <v>135727772</v>
      </c>
      <c r="F282" s="213"/>
      <c r="G282" s="12">
        <f t="shared" si="36"/>
        <v>0</v>
      </c>
      <c r="H282" s="13">
        <f t="shared" si="43"/>
        <v>0</v>
      </c>
      <c r="I282" s="16">
        <f t="shared" si="37"/>
        <v>0</v>
      </c>
      <c r="J282" s="211">
        <f t="shared" si="38"/>
        <v>135727772</v>
      </c>
      <c r="K282" s="14">
        <f t="shared" si="44"/>
        <v>2.2326642648893254E-3</v>
      </c>
      <c r="L282" s="16">
        <f t="shared" si="39"/>
        <v>5079311.2026232155</v>
      </c>
      <c r="M282" s="224">
        <f t="shared" si="40"/>
        <v>106884476.20827442</v>
      </c>
      <c r="N282" s="211">
        <v>0</v>
      </c>
      <c r="O282" s="12">
        <v>2228174</v>
      </c>
      <c r="P282" s="255">
        <f t="shared" si="42"/>
        <v>0</v>
      </c>
      <c r="Q282" s="230">
        <f t="shared" si="41"/>
        <v>106884476.20827442</v>
      </c>
    </row>
    <row r="283" spans="1:17">
      <c r="A283" s="8" t="s">
        <v>184</v>
      </c>
      <c r="B283" s="9" t="s">
        <v>715</v>
      </c>
      <c r="C283" s="9" t="s">
        <v>716</v>
      </c>
      <c r="D283" s="15">
        <v>39447.114468811356</v>
      </c>
      <c r="E283" s="12">
        <v>38822</v>
      </c>
      <c r="F283" s="213"/>
      <c r="G283" s="12">
        <f t="shared" si="36"/>
        <v>0</v>
      </c>
      <c r="H283" s="13">
        <f t="shared" si="43"/>
        <v>0</v>
      </c>
      <c r="I283" s="16">
        <f t="shared" si="37"/>
        <v>0</v>
      </c>
      <c r="J283" s="211">
        <f t="shared" si="38"/>
        <v>38822</v>
      </c>
      <c r="K283" s="14">
        <f t="shared" si="44"/>
        <v>6.3860542919346965E-7</v>
      </c>
      <c r="L283" s="16">
        <f t="shared" si="39"/>
        <v>1452.8273514151435</v>
      </c>
      <c r="M283" s="224">
        <f t="shared" si="40"/>
        <v>40899.941820226501</v>
      </c>
      <c r="N283" s="211">
        <v>0</v>
      </c>
      <c r="O283" s="12">
        <v>0</v>
      </c>
      <c r="P283" s="255">
        <f t="shared" si="42"/>
        <v>0</v>
      </c>
      <c r="Q283" s="230">
        <f t="shared" si="41"/>
        <v>40899.941820226501</v>
      </c>
    </row>
    <row r="284" spans="1:17">
      <c r="A284" s="8" t="s">
        <v>184</v>
      </c>
      <c r="B284" s="9" t="s">
        <v>187</v>
      </c>
      <c r="C284" s="9" t="s">
        <v>188</v>
      </c>
      <c r="D284" s="15">
        <v>709326937.36490107</v>
      </c>
      <c r="E284" s="12">
        <v>844743530</v>
      </c>
      <c r="F284" s="213"/>
      <c r="G284" s="12">
        <f t="shared" si="36"/>
        <v>0</v>
      </c>
      <c r="H284" s="13">
        <f t="shared" si="43"/>
        <v>0</v>
      </c>
      <c r="I284" s="16">
        <f t="shared" si="37"/>
        <v>0</v>
      </c>
      <c r="J284" s="211">
        <f t="shared" si="38"/>
        <v>844743530</v>
      </c>
      <c r="K284" s="14">
        <f t="shared" si="44"/>
        <v>1.3895672673588598E-2</v>
      </c>
      <c r="L284" s="16">
        <f t="shared" si="39"/>
        <v>31612655.332414061</v>
      </c>
      <c r="M284" s="224">
        <f t="shared" si="40"/>
        <v>740939592.6973151</v>
      </c>
      <c r="N284" s="211">
        <v>0</v>
      </c>
      <c r="O284" s="12">
        <v>12683286</v>
      </c>
      <c r="P284" s="255">
        <f t="shared" si="42"/>
        <v>0</v>
      </c>
      <c r="Q284" s="230">
        <f t="shared" si="41"/>
        <v>740939592.6973151</v>
      </c>
    </row>
    <row r="285" spans="1:17">
      <c r="A285" s="8" t="s">
        <v>184</v>
      </c>
      <c r="B285" s="9" t="s">
        <v>189</v>
      </c>
      <c r="C285" s="9" t="s">
        <v>190</v>
      </c>
      <c r="D285" s="15">
        <v>91682787.116722092</v>
      </c>
      <c r="E285" s="12">
        <v>124351450</v>
      </c>
      <c r="F285" s="213">
        <v>1</v>
      </c>
      <c r="G285" s="12">
        <f t="shared" si="36"/>
        <v>124351450</v>
      </c>
      <c r="H285" s="13">
        <f t="shared" si="43"/>
        <v>5.9832943728730485E-3</v>
      </c>
      <c r="I285" s="16">
        <f t="shared" si="37"/>
        <v>7329535.6067694845</v>
      </c>
      <c r="J285" s="211">
        <f t="shared" si="38"/>
        <v>0</v>
      </c>
      <c r="K285" s="14">
        <f t="shared" si="44"/>
        <v>0</v>
      </c>
      <c r="L285" s="16">
        <f t="shared" si="39"/>
        <v>0</v>
      </c>
      <c r="M285" s="224">
        <f t="shared" si="40"/>
        <v>99012322.723491579</v>
      </c>
      <c r="N285" s="211">
        <v>0</v>
      </c>
      <c r="O285" s="12">
        <v>7502796.7325699991</v>
      </c>
      <c r="P285" s="255">
        <f t="shared" si="42"/>
        <v>0</v>
      </c>
      <c r="Q285" s="230">
        <f t="shared" si="41"/>
        <v>99012322.723491579</v>
      </c>
    </row>
    <row r="286" spans="1:17">
      <c r="A286" s="8" t="s">
        <v>184</v>
      </c>
      <c r="B286" s="9" t="s">
        <v>191</v>
      </c>
      <c r="C286" s="9" t="s">
        <v>192</v>
      </c>
      <c r="D286" s="15">
        <v>252540556.12297162</v>
      </c>
      <c r="E286" s="12">
        <v>298069582</v>
      </c>
      <c r="F286" s="213"/>
      <c r="G286" s="12">
        <f t="shared" si="36"/>
        <v>0</v>
      </c>
      <c r="H286" s="13">
        <f t="shared" si="43"/>
        <v>0</v>
      </c>
      <c r="I286" s="16">
        <f t="shared" si="37"/>
        <v>0</v>
      </c>
      <c r="J286" s="211">
        <f t="shared" si="38"/>
        <v>298069582</v>
      </c>
      <c r="K286" s="14">
        <f t="shared" si="44"/>
        <v>4.9031181634801935E-3</v>
      </c>
      <c r="L286" s="16">
        <f t="shared" si="39"/>
        <v>11154593.821917441</v>
      </c>
      <c r="M286" s="224">
        <f t="shared" si="40"/>
        <v>263695149.94488907</v>
      </c>
      <c r="N286" s="211">
        <v>0</v>
      </c>
      <c r="O286" s="12">
        <v>4508084</v>
      </c>
      <c r="P286" s="255">
        <f t="shared" si="42"/>
        <v>0</v>
      </c>
      <c r="Q286" s="230">
        <f t="shared" si="41"/>
        <v>263695149.94488907</v>
      </c>
    </row>
    <row r="287" spans="1:17">
      <c r="A287" s="8" t="s">
        <v>193</v>
      </c>
      <c r="B287" s="9" t="s">
        <v>717</v>
      </c>
      <c r="C287" s="9" t="s">
        <v>718</v>
      </c>
      <c r="D287" s="15">
        <v>2131170.2092795665</v>
      </c>
      <c r="E287" s="12">
        <v>3142264</v>
      </c>
      <c r="F287" s="213"/>
      <c r="G287" s="12">
        <f t="shared" si="36"/>
        <v>0</v>
      </c>
      <c r="H287" s="13">
        <f t="shared" si="43"/>
        <v>0</v>
      </c>
      <c r="I287" s="16">
        <f t="shared" si="37"/>
        <v>0</v>
      </c>
      <c r="J287" s="211">
        <f t="shared" si="38"/>
        <v>3142264</v>
      </c>
      <c r="K287" s="14">
        <f t="shared" si="44"/>
        <v>5.168890964811675E-5</v>
      </c>
      <c r="L287" s="16">
        <f t="shared" si="39"/>
        <v>117592.2694494656</v>
      </c>
      <c r="M287" s="224">
        <f t="shared" si="40"/>
        <v>2248762.478729032</v>
      </c>
      <c r="N287" s="211">
        <v>0</v>
      </c>
      <c r="O287" s="12">
        <v>0</v>
      </c>
      <c r="P287" s="255">
        <f t="shared" si="42"/>
        <v>0</v>
      </c>
      <c r="Q287" s="230">
        <f t="shared" si="41"/>
        <v>2248762.478729032</v>
      </c>
    </row>
    <row r="288" spans="1:17">
      <c r="A288" s="8" t="s">
        <v>193</v>
      </c>
      <c r="B288" s="9" t="s">
        <v>719</v>
      </c>
      <c r="C288" s="9" t="s">
        <v>720</v>
      </c>
      <c r="D288" s="15">
        <v>1551137.4761158621</v>
      </c>
      <c r="E288" s="12">
        <v>2072828</v>
      </c>
      <c r="F288" s="213"/>
      <c r="G288" s="12">
        <f t="shared" si="36"/>
        <v>0</v>
      </c>
      <c r="H288" s="13">
        <f t="shared" si="43"/>
        <v>0</v>
      </c>
      <c r="I288" s="16">
        <f t="shared" si="37"/>
        <v>0</v>
      </c>
      <c r="J288" s="211">
        <f t="shared" si="38"/>
        <v>2072828</v>
      </c>
      <c r="K288" s="14">
        <f t="shared" si="44"/>
        <v>3.4097141172125113E-5</v>
      </c>
      <c r="L288" s="16">
        <f t="shared" si="39"/>
        <v>77570.996166584635</v>
      </c>
      <c r="M288" s="224">
        <f t="shared" si="40"/>
        <v>1628708.4722824467</v>
      </c>
      <c r="N288" s="211">
        <v>0</v>
      </c>
      <c r="O288" s="12">
        <v>0</v>
      </c>
      <c r="P288" s="255">
        <f t="shared" si="42"/>
        <v>0</v>
      </c>
      <c r="Q288" s="230">
        <f t="shared" si="41"/>
        <v>1628708.4722824467</v>
      </c>
    </row>
    <row r="289" spans="1:17">
      <c r="A289" s="8" t="s">
        <v>193</v>
      </c>
      <c r="B289" s="9" t="s">
        <v>721</v>
      </c>
      <c r="C289" s="9" t="s">
        <v>722</v>
      </c>
      <c r="D289" s="15">
        <v>27622595.501061775</v>
      </c>
      <c r="E289" s="12">
        <v>36889158</v>
      </c>
      <c r="F289" s="213">
        <v>1</v>
      </c>
      <c r="G289" s="12">
        <f t="shared" si="36"/>
        <v>36889158</v>
      </c>
      <c r="H289" s="13">
        <f t="shared" si="43"/>
        <v>1.7749587277142711E-3</v>
      </c>
      <c r="I289" s="16">
        <f t="shared" si="37"/>
        <v>2174324.4414499821</v>
      </c>
      <c r="J289" s="211">
        <f t="shared" si="38"/>
        <v>0</v>
      </c>
      <c r="K289" s="14">
        <f t="shared" si="44"/>
        <v>0</v>
      </c>
      <c r="L289" s="16">
        <f t="shared" si="39"/>
        <v>0</v>
      </c>
      <c r="M289" s="224">
        <f t="shared" si="40"/>
        <v>29796919.942511756</v>
      </c>
      <c r="N289" s="211">
        <v>0</v>
      </c>
      <c r="O289" s="12">
        <v>2242281.7663167706</v>
      </c>
      <c r="P289" s="255">
        <f t="shared" si="42"/>
        <v>0</v>
      </c>
      <c r="Q289" s="230">
        <f t="shared" si="41"/>
        <v>29796919.942511756</v>
      </c>
    </row>
    <row r="290" spans="1:17">
      <c r="A290" s="8" t="s">
        <v>193</v>
      </c>
      <c r="B290" s="9" t="s">
        <v>194</v>
      </c>
      <c r="C290" s="9" t="s">
        <v>195</v>
      </c>
      <c r="D290" s="15">
        <v>73844945.046685457</v>
      </c>
      <c r="E290" s="12">
        <v>113883645</v>
      </c>
      <c r="F290" s="213"/>
      <c r="G290" s="12">
        <f t="shared" si="36"/>
        <v>0</v>
      </c>
      <c r="H290" s="13">
        <f t="shared" si="43"/>
        <v>0</v>
      </c>
      <c r="I290" s="16">
        <f t="shared" si="37"/>
        <v>0</v>
      </c>
      <c r="J290" s="211">
        <f t="shared" si="38"/>
        <v>113883645</v>
      </c>
      <c r="K290" s="14">
        <f t="shared" si="44"/>
        <v>1.8733376434326343E-3</v>
      </c>
      <c r="L290" s="16">
        <f t="shared" si="39"/>
        <v>4261843.1388092432</v>
      </c>
      <c r="M290" s="224">
        <f t="shared" si="40"/>
        <v>78106788.185494706</v>
      </c>
      <c r="N290" s="211">
        <v>0</v>
      </c>
      <c r="O290" s="12">
        <v>4102496.947038081</v>
      </c>
      <c r="P290" s="255">
        <f t="shared" si="42"/>
        <v>0</v>
      </c>
      <c r="Q290" s="230">
        <f t="shared" si="41"/>
        <v>78106788.185494706</v>
      </c>
    </row>
    <row r="291" spans="1:17">
      <c r="A291" s="8" t="s">
        <v>193</v>
      </c>
      <c r="B291" s="9" t="s">
        <v>723</v>
      </c>
      <c r="C291" s="9" t="s">
        <v>724</v>
      </c>
      <c r="D291" s="15">
        <v>7138477.6280546151</v>
      </c>
      <c r="E291" s="12">
        <v>7411404</v>
      </c>
      <c r="F291" s="213"/>
      <c r="G291" s="12">
        <f t="shared" si="36"/>
        <v>0</v>
      </c>
      <c r="H291" s="13">
        <f t="shared" si="43"/>
        <v>0</v>
      </c>
      <c r="I291" s="16">
        <f t="shared" si="37"/>
        <v>0</v>
      </c>
      <c r="J291" s="211">
        <f t="shared" si="38"/>
        <v>7411404</v>
      </c>
      <c r="K291" s="14">
        <f t="shared" si="44"/>
        <v>1.219144514024573E-4</v>
      </c>
      <c r="L291" s="16">
        <f t="shared" si="39"/>
        <v>277355.37694059033</v>
      </c>
      <c r="M291" s="224">
        <f t="shared" si="40"/>
        <v>7415833.0049952054</v>
      </c>
      <c r="N291" s="211">
        <v>1202537</v>
      </c>
      <c r="O291" s="12">
        <v>0</v>
      </c>
      <c r="P291" s="255">
        <f t="shared" si="42"/>
        <v>1202537</v>
      </c>
      <c r="Q291" s="230">
        <f t="shared" si="41"/>
        <v>6213296.0049952054</v>
      </c>
    </row>
    <row r="292" spans="1:17">
      <c r="A292" s="8" t="s">
        <v>193</v>
      </c>
      <c r="B292" s="9" t="s">
        <v>196</v>
      </c>
      <c r="C292" s="9" t="s">
        <v>197</v>
      </c>
      <c r="D292" s="15">
        <v>73932545.088966846</v>
      </c>
      <c r="E292" s="12">
        <v>95113799</v>
      </c>
      <c r="F292" s="247">
        <v>1</v>
      </c>
      <c r="G292" s="12">
        <f t="shared" si="36"/>
        <v>95113799</v>
      </c>
      <c r="H292" s="13">
        <f t="shared" si="43"/>
        <v>4.5764955562583162E-3</v>
      </c>
      <c r="I292" s="16">
        <f t="shared" si="37"/>
        <v>5606207.056416437</v>
      </c>
      <c r="J292" s="211">
        <f t="shared" si="38"/>
        <v>0</v>
      </c>
      <c r="K292" s="14">
        <f t="shared" si="44"/>
        <v>0</v>
      </c>
      <c r="L292" s="16">
        <f t="shared" si="39"/>
        <v>0</v>
      </c>
      <c r="M292" s="224">
        <f t="shared" si="40"/>
        <v>79538752.145383283</v>
      </c>
      <c r="N292" s="211">
        <v>0</v>
      </c>
      <c r="O292" s="12">
        <v>1532921</v>
      </c>
      <c r="P292" s="255">
        <f t="shared" si="42"/>
        <v>0</v>
      </c>
      <c r="Q292" s="230">
        <f t="shared" si="41"/>
        <v>79538752.145383283</v>
      </c>
    </row>
    <row r="293" spans="1:17">
      <c r="A293" s="8" t="s">
        <v>193</v>
      </c>
      <c r="B293" s="9" t="s">
        <v>725</v>
      </c>
      <c r="C293" s="9" t="s">
        <v>726</v>
      </c>
      <c r="D293" s="15">
        <v>4667429.1147780027</v>
      </c>
      <c r="E293" s="12">
        <v>6536663</v>
      </c>
      <c r="F293" s="213"/>
      <c r="G293" s="12">
        <f t="shared" si="36"/>
        <v>0</v>
      </c>
      <c r="H293" s="13">
        <f t="shared" si="43"/>
        <v>0</v>
      </c>
      <c r="I293" s="16">
        <f t="shared" si="37"/>
        <v>0</v>
      </c>
      <c r="J293" s="211">
        <f t="shared" si="38"/>
        <v>6536663</v>
      </c>
      <c r="K293" s="14">
        <f t="shared" si="44"/>
        <v>1.0752533307423812E-4</v>
      </c>
      <c r="L293" s="16">
        <f t="shared" si="39"/>
        <v>244620.13274389174</v>
      </c>
      <c r="M293" s="224">
        <f t="shared" si="40"/>
        <v>4912049.2475218941</v>
      </c>
      <c r="N293" s="211">
        <v>0</v>
      </c>
      <c r="O293" s="12">
        <v>0</v>
      </c>
      <c r="P293" s="255">
        <f t="shared" si="42"/>
        <v>0</v>
      </c>
      <c r="Q293" s="230">
        <f t="shared" si="41"/>
        <v>4912049.2475218941</v>
      </c>
    </row>
    <row r="294" spans="1:17">
      <c r="A294" s="8" t="s">
        <v>193</v>
      </c>
      <c r="B294" s="9" t="s">
        <v>200</v>
      </c>
      <c r="C294" s="9" t="s">
        <v>201</v>
      </c>
      <c r="D294" s="15">
        <v>900658880.10817981</v>
      </c>
      <c r="E294" s="12">
        <v>1107370344</v>
      </c>
      <c r="F294" s="213"/>
      <c r="G294" s="12">
        <f t="shared" si="36"/>
        <v>0</v>
      </c>
      <c r="H294" s="13">
        <f t="shared" si="43"/>
        <v>0</v>
      </c>
      <c r="I294" s="16">
        <f t="shared" si="37"/>
        <v>0</v>
      </c>
      <c r="J294" s="211">
        <f t="shared" si="38"/>
        <v>1107370344</v>
      </c>
      <c r="K294" s="14">
        <f t="shared" si="44"/>
        <v>1.8215772340586269E-2</v>
      </c>
      <c r="L294" s="16">
        <f t="shared" si="39"/>
        <v>41440882.074833766</v>
      </c>
      <c r="M294" s="224">
        <f t="shared" si="40"/>
        <v>942099762.18301356</v>
      </c>
      <c r="N294" s="211">
        <v>0</v>
      </c>
      <c r="O294" s="12">
        <v>83281235.543301329</v>
      </c>
      <c r="P294" s="255">
        <f t="shared" si="42"/>
        <v>0</v>
      </c>
      <c r="Q294" s="230">
        <f t="shared" si="41"/>
        <v>942099762.18301356</v>
      </c>
    </row>
    <row r="295" spans="1:17">
      <c r="A295" s="8" t="s">
        <v>193</v>
      </c>
      <c r="B295" s="9" t="s">
        <v>198</v>
      </c>
      <c r="C295" s="3" t="s">
        <v>199</v>
      </c>
      <c r="D295" s="15">
        <v>142337612.50630459</v>
      </c>
      <c r="E295" s="12">
        <v>129311306</v>
      </c>
      <c r="F295" s="213"/>
      <c r="G295" s="12">
        <f t="shared" si="36"/>
        <v>0</v>
      </c>
      <c r="H295" s="13">
        <f t="shared" si="43"/>
        <v>0</v>
      </c>
      <c r="I295" s="16">
        <f t="shared" si="37"/>
        <v>0</v>
      </c>
      <c r="J295" s="211">
        <f t="shared" si="38"/>
        <v>129311306</v>
      </c>
      <c r="K295" s="14">
        <f t="shared" si="44"/>
        <v>2.1271161214697358E-3</v>
      </c>
      <c r="L295" s="16">
        <f t="shared" si="39"/>
        <v>4839189.1763436487</v>
      </c>
      <c r="M295" s="224">
        <f t="shared" si="40"/>
        <v>147176801.68264824</v>
      </c>
      <c r="N295" s="211">
        <v>13175697</v>
      </c>
      <c r="O295" s="12">
        <v>0</v>
      </c>
      <c r="P295" s="255">
        <f t="shared" si="42"/>
        <v>13175697</v>
      </c>
      <c r="Q295" s="230">
        <f t="shared" si="41"/>
        <v>134001104.68264824</v>
      </c>
    </row>
    <row r="296" spans="1:17">
      <c r="A296" s="8" t="s">
        <v>202</v>
      </c>
      <c r="B296" s="9" t="s">
        <v>727</v>
      </c>
      <c r="C296" s="9" t="s">
        <v>728</v>
      </c>
      <c r="D296" s="15">
        <v>3830788.0288081686</v>
      </c>
      <c r="E296" s="12">
        <v>4889407</v>
      </c>
      <c r="F296" s="213"/>
      <c r="G296" s="12">
        <f t="shared" si="36"/>
        <v>0</v>
      </c>
      <c r="H296" s="13">
        <f t="shared" si="43"/>
        <v>0</v>
      </c>
      <c r="I296" s="16">
        <f t="shared" si="37"/>
        <v>0</v>
      </c>
      <c r="J296" s="211">
        <f t="shared" si="38"/>
        <v>4889407</v>
      </c>
      <c r="K296" s="14">
        <f t="shared" si="44"/>
        <v>8.0428670746910376E-5</v>
      </c>
      <c r="L296" s="16">
        <f t="shared" si="39"/>
        <v>182975.22594922112</v>
      </c>
      <c r="M296" s="224">
        <f t="shared" si="40"/>
        <v>4013763.2547573899</v>
      </c>
      <c r="N296" s="211">
        <v>0</v>
      </c>
      <c r="O296" s="12">
        <v>0</v>
      </c>
      <c r="P296" s="255">
        <f t="shared" si="42"/>
        <v>0</v>
      </c>
      <c r="Q296" s="230">
        <f t="shared" si="41"/>
        <v>4013763.2547573899</v>
      </c>
    </row>
    <row r="297" spans="1:17">
      <c r="A297" s="8" t="s">
        <v>202</v>
      </c>
      <c r="B297" s="9" t="s">
        <v>729</v>
      </c>
      <c r="C297" s="9" t="s">
        <v>730</v>
      </c>
      <c r="D297" s="15">
        <v>52885522.228038549</v>
      </c>
      <c r="E297" s="12">
        <v>71229314</v>
      </c>
      <c r="F297" s="213">
        <v>1</v>
      </c>
      <c r="G297" s="12">
        <f t="shared" si="36"/>
        <v>71229314</v>
      </c>
      <c r="H297" s="13">
        <f t="shared" si="43"/>
        <v>3.4272696751007524E-3</v>
      </c>
      <c r="I297" s="16">
        <f t="shared" si="37"/>
        <v>4198405.3519984214</v>
      </c>
      <c r="J297" s="211">
        <f t="shared" si="38"/>
        <v>0</v>
      </c>
      <c r="K297" s="14">
        <f t="shared" si="44"/>
        <v>0</v>
      </c>
      <c r="L297" s="16">
        <f t="shared" si="39"/>
        <v>0</v>
      </c>
      <c r="M297" s="224">
        <f t="shared" si="40"/>
        <v>57083927.580036968</v>
      </c>
      <c r="N297" s="211">
        <v>0</v>
      </c>
      <c r="O297" s="12">
        <v>1193903</v>
      </c>
      <c r="P297" s="255">
        <f t="shared" si="42"/>
        <v>0</v>
      </c>
      <c r="Q297" s="230">
        <f t="shared" si="41"/>
        <v>57083927.580036968</v>
      </c>
    </row>
    <row r="298" spans="1:17">
      <c r="A298" s="8" t="s">
        <v>202</v>
      </c>
      <c r="B298" s="9" t="s">
        <v>731</v>
      </c>
      <c r="C298" s="9" t="s">
        <v>732</v>
      </c>
      <c r="D298" s="15">
        <v>3416938.3537843325</v>
      </c>
      <c r="E298" s="12">
        <v>2971795</v>
      </c>
      <c r="F298" s="213"/>
      <c r="G298" s="12">
        <f t="shared" si="36"/>
        <v>0</v>
      </c>
      <c r="H298" s="13">
        <f t="shared" si="43"/>
        <v>0</v>
      </c>
      <c r="I298" s="16">
        <f t="shared" si="37"/>
        <v>0</v>
      </c>
      <c r="J298" s="211">
        <f t="shared" si="38"/>
        <v>2971795</v>
      </c>
      <c r="K298" s="14">
        <f t="shared" si="44"/>
        <v>4.8884766922106199E-5</v>
      </c>
      <c r="L298" s="16">
        <f t="shared" si="39"/>
        <v>111212.84474779161</v>
      </c>
      <c r="M298" s="224">
        <f t="shared" si="40"/>
        <v>3528151.198532124</v>
      </c>
      <c r="N298" s="211">
        <v>447926</v>
      </c>
      <c r="O298" s="12">
        <v>0</v>
      </c>
      <c r="P298" s="255">
        <f t="shared" si="42"/>
        <v>447926</v>
      </c>
      <c r="Q298" s="230">
        <f t="shared" si="41"/>
        <v>3080225.198532124</v>
      </c>
    </row>
    <row r="299" spans="1:17">
      <c r="A299" s="8" t="s">
        <v>202</v>
      </c>
      <c r="B299" s="9" t="s">
        <v>203</v>
      </c>
      <c r="C299" s="9" t="s">
        <v>204</v>
      </c>
      <c r="D299" s="15">
        <v>309178101.82584566</v>
      </c>
      <c r="E299" s="12">
        <v>357713453</v>
      </c>
      <c r="F299" s="213"/>
      <c r="G299" s="12">
        <f t="shared" si="36"/>
        <v>0</v>
      </c>
      <c r="H299" s="13">
        <f t="shared" si="43"/>
        <v>0</v>
      </c>
      <c r="I299" s="16">
        <f t="shared" si="37"/>
        <v>0</v>
      </c>
      <c r="J299" s="211">
        <f t="shared" si="38"/>
        <v>357713453</v>
      </c>
      <c r="K299" s="14">
        <f t="shared" si="44"/>
        <v>5.8842345366375516E-3</v>
      </c>
      <c r="L299" s="16">
        <f t="shared" si="39"/>
        <v>13386633.57085043</v>
      </c>
      <c r="M299" s="224">
        <f t="shared" si="40"/>
        <v>322564735.39669609</v>
      </c>
      <c r="N299" s="211">
        <v>0</v>
      </c>
      <c r="O299" s="12">
        <v>5254504</v>
      </c>
      <c r="P299" s="255">
        <f t="shared" si="42"/>
        <v>0</v>
      </c>
      <c r="Q299" s="230">
        <f t="shared" si="41"/>
        <v>322564735.39669609</v>
      </c>
    </row>
    <row r="300" spans="1:17">
      <c r="A300" s="8" t="s">
        <v>202</v>
      </c>
      <c r="B300" s="9" t="s">
        <v>205</v>
      </c>
      <c r="C300" s="9" t="s">
        <v>206</v>
      </c>
      <c r="D300" s="15">
        <v>217046314.47759396</v>
      </c>
      <c r="E300" s="12">
        <v>298616769</v>
      </c>
      <c r="F300" s="213"/>
      <c r="G300" s="12">
        <f t="shared" si="36"/>
        <v>0</v>
      </c>
      <c r="H300" s="13">
        <f t="shared" si="43"/>
        <v>0</v>
      </c>
      <c r="I300" s="16">
        <f t="shared" si="37"/>
        <v>0</v>
      </c>
      <c r="J300" s="211">
        <f t="shared" si="38"/>
        <v>298616769</v>
      </c>
      <c r="K300" s="14">
        <f t="shared" si="44"/>
        <v>4.9121191574780319E-3</v>
      </c>
      <c r="L300" s="16">
        <f t="shared" si="39"/>
        <v>11175071.083262522</v>
      </c>
      <c r="M300" s="224">
        <f t="shared" si="40"/>
        <v>228221385.56085649</v>
      </c>
      <c r="N300" s="211">
        <v>0</v>
      </c>
      <c r="O300" s="12">
        <v>5114566</v>
      </c>
      <c r="P300" s="255">
        <f t="shared" si="42"/>
        <v>0</v>
      </c>
      <c r="Q300" s="230">
        <f t="shared" si="41"/>
        <v>228221385.56085649</v>
      </c>
    </row>
    <row r="301" spans="1:17">
      <c r="A301" s="8" t="s">
        <v>202</v>
      </c>
      <c r="B301" s="9" t="s">
        <v>733</v>
      </c>
      <c r="C301" s="9" t="s">
        <v>734</v>
      </c>
      <c r="D301" s="15">
        <v>10902713.186201638</v>
      </c>
      <c r="E301" s="12">
        <v>12411044</v>
      </c>
      <c r="F301" s="213"/>
      <c r="G301" s="12">
        <f t="shared" si="36"/>
        <v>0</v>
      </c>
      <c r="H301" s="13">
        <f t="shared" si="43"/>
        <v>0</v>
      </c>
      <c r="I301" s="16">
        <f t="shared" si="37"/>
        <v>0</v>
      </c>
      <c r="J301" s="211">
        <f t="shared" si="38"/>
        <v>12411044</v>
      </c>
      <c r="K301" s="14">
        <f t="shared" si="44"/>
        <v>2.0415640823139033E-4</v>
      </c>
      <c r="L301" s="16">
        <f t="shared" si="39"/>
        <v>464455.82872641302</v>
      </c>
      <c r="M301" s="224">
        <f t="shared" si="40"/>
        <v>11367169.01492805</v>
      </c>
      <c r="N301" s="211">
        <v>0</v>
      </c>
      <c r="O301" s="12">
        <v>182287</v>
      </c>
      <c r="P301" s="255">
        <f t="shared" si="42"/>
        <v>0</v>
      </c>
      <c r="Q301" s="230">
        <f t="shared" si="41"/>
        <v>11367169.01492805</v>
      </c>
    </row>
    <row r="302" spans="1:17">
      <c r="A302" s="8" t="s">
        <v>202</v>
      </c>
      <c r="B302" s="9" t="s">
        <v>207</v>
      </c>
      <c r="C302" s="9" t="s">
        <v>208</v>
      </c>
      <c r="D302" s="15">
        <v>4232666.9766465751</v>
      </c>
      <c r="E302" s="12">
        <v>6770601</v>
      </c>
      <c r="F302" s="213"/>
      <c r="G302" s="12">
        <f t="shared" si="36"/>
        <v>0</v>
      </c>
      <c r="H302" s="13">
        <f t="shared" si="43"/>
        <v>0</v>
      </c>
      <c r="I302" s="16">
        <f t="shared" si="37"/>
        <v>0</v>
      </c>
      <c r="J302" s="211">
        <f t="shared" si="38"/>
        <v>6770601</v>
      </c>
      <c r="K302" s="14">
        <f t="shared" si="44"/>
        <v>1.113735139225886E-4</v>
      </c>
      <c r="L302" s="16">
        <f t="shared" si="39"/>
        <v>253374.74417388908</v>
      </c>
      <c r="M302" s="224">
        <f t="shared" si="40"/>
        <v>4486041.7208204642</v>
      </c>
      <c r="N302" s="211">
        <v>0</v>
      </c>
      <c r="O302" s="12">
        <v>0</v>
      </c>
      <c r="P302" s="255">
        <f t="shared" si="42"/>
        <v>0</v>
      </c>
      <c r="Q302" s="230">
        <f t="shared" si="41"/>
        <v>4486041.7208204642</v>
      </c>
    </row>
    <row r="303" spans="1:17">
      <c r="A303" s="8" t="s">
        <v>202</v>
      </c>
      <c r="B303" s="9" t="s">
        <v>209</v>
      </c>
      <c r="C303" s="9" t="s">
        <v>210</v>
      </c>
      <c r="D303" s="15">
        <v>39562028.81285771</v>
      </c>
      <c r="E303" s="12">
        <v>52861916</v>
      </c>
      <c r="F303" s="247">
        <v>1</v>
      </c>
      <c r="G303" s="12">
        <f t="shared" si="36"/>
        <v>52861916</v>
      </c>
      <c r="H303" s="13">
        <f t="shared" si="43"/>
        <v>2.5435039522425174E-3</v>
      </c>
      <c r="I303" s="16">
        <f t="shared" si="37"/>
        <v>3115792.3414970837</v>
      </c>
      <c r="J303" s="211">
        <f t="shared" si="38"/>
        <v>0</v>
      </c>
      <c r="K303" s="14">
        <f t="shared" si="44"/>
        <v>0</v>
      </c>
      <c r="L303" s="16">
        <f t="shared" si="39"/>
        <v>0</v>
      </c>
      <c r="M303" s="224">
        <f t="shared" si="40"/>
        <v>42677821.154354796</v>
      </c>
      <c r="N303" s="211">
        <v>0</v>
      </c>
      <c r="O303" s="12">
        <v>886921</v>
      </c>
      <c r="P303" s="255">
        <f t="shared" si="42"/>
        <v>0</v>
      </c>
      <c r="Q303" s="230">
        <f t="shared" si="41"/>
        <v>42677821.154354796</v>
      </c>
    </row>
    <row r="304" spans="1:17">
      <c r="A304" s="8" t="s">
        <v>202</v>
      </c>
      <c r="B304" s="9" t="s">
        <v>211</v>
      </c>
      <c r="C304" s="9" t="s">
        <v>212</v>
      </c>
      <c r="D304" s="15">
        <v>18312086.910465259</v>
      </c>
      <c r="E304" s="12">
        <v>30725849</v>
      </c>
      <c r="F304" s="213"/>
      <c r="G304" s="12">
        <f t="shared" si="36"/>
        <v>0</v>
      </c>
      <c r="H304" s="13">
        <f t="shared" si="43"/>
        <v>0</v>
      </c>
      <c r="I304" s="16">
        <f t="shared" si="37"/>
        <v>0</v>
      </c>
      <c r="J304" s="211">
        <f t="shared" si="38"/>
        <v>30725849</v>
      </c>
      <c r="K304" s="14">
        <f t="shared" si="44"/>
        <v>5.0542718015503425E-4</v>
      </c>
      <c r="L304" s="16">
        <f t="shared" si="39"/>
        <v>1149846.8348527029</v>
      </c>
      <c r="M304" s="224">
        <f t="shared" si="40"/>
        <v>19461933.745317962</v>
      </c>
      <c r="N304" s="211">
        <v>0</v>
      </c>
      <c r="O304" s="12">
        <v>258960</v>
      </c>
      <c r="P304" s="255">
        <f t="shared" si="42"/>
        <v>0</v>
      </c>
      <c r="Q304" s="230">
        <f t="shared" si="41"/>
        <v>19461933.745317962</v>
      </c>
    </row>
    <row r="305" spans="1:17">
      <c r="A305" s="8" t="s">
        <v>202</v>
      </c>
      <c r="B305" s="9" t="s">
        <v>735</v>
      </c>
      <c r="C305" s="3" t="s">
        <v>736</v>
      </c>
      <c r="D305" s="15">
        <v>14228.758803261268</v>
      </c>
      <c r="E305" s="12">
        <v>0</v>
      </c>
      <c r="F305" s="213"/>
      <c r="G305" s="12">
        <f t="shared" si="36"/>
        <v>0</v>
      </c>
      <c r="H305" s="13">
        <f t="shared" si="43"/>
        <v>0</v>
      </c>
      <c r="I305" s="16">
        <f t="shared" si="37"/>
        <v>0</v>
      </c>
      <c r="J305" s="211">
        <f t="shared" si="38"/>
        <v>0</v>
      </c>
      <c r="K305" s="14">
        <f t="shared" si="44"/>
        <v>0</v>
      </c>
      <c r="L305" s="16">
        <f t="shared" si="39"/>
        <v>0</v>
      </c>
      <c r="M305" s="224">
        <f t="shared" si="40"/>
        <v>14228.758803261268</v>
      </c>
      <c r="N305" s="211">
        <v>2268</v>
      </c>
      <c r="O305" s="12">
        <v>0</v>
      </c>
      <c r="P305" s="255">
        <f t="shared" si="42"/>
        <v>2268</v>
      </c>
      <c r="Q305" s="230">
        <f t="shared" si="41"/>
        <v>11960.758803261268</v>
      </c>
    </row>
    <row r="306" spans="1:17">
      <c r="A306" s="8" t="s">
        <v>202</v>
      </c>
      <c r="B306" s="9" t="s">
        <v>737</v>
      </c>
      <c r="C306" s="9" t="s">
        <v>738</v>
      </c>
      <c r="D306" s="15">
        <v>7013680.2233654736</v>
      </c>
      <c r="E306" s="12">
        <v>8701409</v>
      </c>
      <c r="F306" s="247">
        <v>1</v>
      </c>
      <c r="G306" s="12">
        <f t="shared" si="36"/>
        <v>8701409</v>
      </c>
      <c r="H306" s="13">
        <f t="shared" si="43"/>
        <v>4.1867699577099343E-4</v>
      </c>
      <c r="I306" s="16">
        <f t="shared" si="37"/>
        <v>512879.31981946697</v>
      </c>
      <c r="J306" s="211">
        <f t="shared" si="38"/>
        <v>0</v>
      </c>
      <c r="K306" s="14">
        <f t="shared" si="44"/>
        <v>0</v>
      </c>
      <c r="L306" s="16">
        <f t="shared" si="39"/>
        <v>0</v>
      </c>
      <c r="M306" s="224">
        <f t="shared" si="40"/>
        <v>7526559.5431849407</v>
      </c>
      <c r="N306" s="211">
        <v>0</v>
      </c>
      <c r="O306" s="12">
        <v>542919.44213261805</v>
      </c>
      <c r="P306" s="255">
        <f t="shared" si="42"/>
        <v>0</v>
      </c>
      <c r="Q306" s="230">
        <f t="shared" si="41"/>
        <v>7526559.5431849407</v>
      </c>
    </row>
    <row r="307" spans="1:17">
      <c r="A307" s="8" t="s">
        <v>202</v>
      </c>
      <c r="B307" s="9" t="s">
        <v>739</v>
      </c>
      <c r="C307" s="9" t="s">
        <v>740</v>
      </c>
      <c r="D307" s="15">
        <v>11022244.358840194</v>
      </c>
      <c r="E307" s="12">
        <v>8449912</v>
      </c>
      <c r="F307" s="213"/>
      <c r="G307" s="12">
        <f t="shared" si="36"/>
        <v>0</v>
      </c>
      <c r="H307" s="13">
        <f t="shared" si="43"/>
        <v>0</v>
      </c>
      <c r="I307" s="16">
        <f t="shared" si="37"/>
        <v>0</v>
      </c>
      <c r="J307" s="211">
        <f t="shared" si="38"/>
        <v>8449912</v>
      </c>
      <c r="K307" s="14">
        <f t="shared" si="44"/>
        <v>1.3899746740010944E-4</v>
      </c>
      <c r="L307" s="16">
        <f t="shared" si="39"/>
        <v>316219.23833524901</v>
      </c>
      <c r="M307" s="224">
        <f t="shared" si="40"/>
        <v>11338463.597175442</v>
      </c>
      <c r="N307" s="211">
        <v>2612304</v>
      </c>
      <c r="O307" s="12">
        <v>0</v>
      </c>
      <c r="P307" s="255">
        <f t="shared" si="42"/>
        <v>2612304</v>
      </c>
      <c r="Q307" s="230">
        <f t="shared" si="41"/>
        <v>8726159.5971754417</v>
      </c>
    </row>
    <row r="308" spans="1:17">
      <c r="A308" s="8" t="s">
        <v>202</v>
      </c>
      <c r="B308" s="9" t="s">
        <v>741</v>
      </c>
      <c r="C308" s="9" t="s">
        <v>742</v>
      </c>
      <c r="D308" s="15">
        <v>6908596.1490754979</v>
      </c>
      <c r="E308" s="12">
        <v>7016631</v>
      </c>
      <c r="F308" s="213"/>
      <c r="G308" s="12">
        <f t="shared" si="36"/>
        <v>0</v>
      </c>
      <c r="H308" s="13">
        <f t="shared" si="43"/>
        <v>0</v>
      </c>
      <c r="I308" s="16">
        <f t="shared" si="37"/>
        <v>0</v>
      </c>
      <c r="J308" s="211">
        <f t="shared" si="38"/>
        <v>7016631</v>
      </c>
      <c r="K308" s="14">
        <f t="shared" si="44"/>
        <v>1.1542060304072958E-4</v>
      </c>
      <c r="L308" s="16">
        <f t="shared" si="39"/>
        <v>262581.87191765977</v>
      </c>
      <c r="M308" s="224">
        <f t="shared" si="40"/>
        <v>7171178.0209931573</v>
      </c>
      <c r="N308" s="211">
        <v>11643</v>
      </c>
      <c r="O308" s="12">
        <v>0</v>
      </c>
      <c r="P308" s="255">
        <f t="shared" si="42"/>
        <v>11643</v>
      </c>
      <c r="Q308" s="230">
        <f t="shared" si="41"/>
        <v>7159535.0209931573</v>
      </c>
    </row>
    <row r="309" spans="1:17">
      <c r="A309" s="8" t="s">
        <v>202</v>
      </c>
      <c r="B309" s="9" t="s">
        <v>743</v>
      </c>
      <c r="C309" s="9" t="s">
        <v>744</v>
      </c>
      <c r="D309" s="15">
        <v>5746991.5157464175</v>
      </c>
      <c r="E309" s="12">
        <v>5870224</v>
      </c>
      <c r="F309" s="213"/>
      <c r="G309" s="12">
        <f t="shared" si="36"/>
        <v>0</v>
      </c>
      <c r="H309" s="13">
        <f t="shared" si="43"/>
        <v>0</v>
      </c>
      <c r="I309" s="16">
        <f t="shared" si="37"/>
        <v>0</v>
      </c>
      <c r="J309" s="211">
        <f t="shared" si="38"/>
        <v>5870224</v>
      </c>
      <c r="K309" s="14">
        <f t="shared" si="44"/>
        <v>9.6562694270820821E-5</v>
      </c>
      <c r="L309" s="16">
        <f t="shared" si="39"/>
        <v>219680.12946611736</v>
      </c>
      <c r="M309" s="224">
        <f t="shared" si="40"/>
        <v>5966671.6452125348</v>
      </c>
      <c r="N309" s="211">
        <v>10482</v>
      </c>
      <c r="O309" s="12">
        <v>0</v>
      </c>
      <c r="P309" s="255">
        <f t="shared" si="42"/>
        <v>10482</v>
      </c>
      <c r="Q309" s="230">
        <f t="shared" si="41"/>
        <v>5956189.6452125348</v>
      </c>
    </row>
    <row r="310" spans="1:17">
      <c r="A310" s="8" t="s">
        <v>202</v>
      </c>
      <c r="B310" s="9" t="s">
        <v>745</v>
      </c>
      <c r="C310" s="9" t="s">
        <v>746</v>
      </c>
      <c r="D310" s="15">
        <v>267629.89858034562</v>
      </c>
      <c r="E310" s="12">
        <v>211720</v>
      </c>
      <c r="F310" s="213"/>
      <c r="G310" s="12">
        <f t="shared" si="36"/>
        <v>0</v>
      </c>
      <c r="H310" s="13">
        <f t="shared" si="43"/>
        <v>0</v>
      </c>
      <c r="I310" s="16">
        <f t="shared" si="37"/>
        <v>0</v>
      </c>
      <c r="J310" s="211">
        <f t="shared" si="38"/>
        <v>211720</v>
      </c>
      <c r="K310" s="14">
        <f t="shared" si="44"/>
        <v>3.4827041746649164E-6</v>
      </c>
      <c r="L310" s="16">
        <f t="shared" si="39"/>
        <v>7923.1519973626846</v>
      </c>
      <c r="M310" s="224">
        <f t="shared" si="40"/>
        <v>275553.05057770829</v>
      </c>
      <c r="N310" s="211">
        <v>55911</v>
      </c>
      <c r="O310" s="12">
        <v>0</v>
      </c>
      <c r="P310" s="255">
        <f t="shared" si="42"/>
        <v>55911</v>
      </c>
      <c r="Q310" s="230">
        <f t="shared" si="41"/>
        <v>219642.05057770829</v>
      </c>
    </row>
    <row r="311" spans="1:17">
      <c r="A311" s="8" t="s">
        <v>202</v>
      </c>
      <c r="B311" s="9" t="s">
        <v>747</v>
      </c>
      <c r="C311" s="9" t="s">
        <v>748</v>
      </c>
      <c r="D311" s="15">
        <v>4295310.6637687283</v>
      </c>
      <c r="E311" s="12">
        <v>7141355</v>
      </c>
      <c r="F311" s="213"/>
      <c r="G311" s="12">
        <f t="shared" si="36"/>
        <v>0</v>
      </c>
      <c r="H311" s="13">
        <f t="shared" si="43"/>
        <v>0</v>
      </c>
      <c r="I311" s="16">
        <f t="shared" si="37"/>
        <v>0</v>
      </c>
      <c r="J311" s="211">
        <f t="shared" si="38"/>
        <v>7141355</v>
      </c>
      <c r="K311" s="14">
        <f t="shared" si="44"/>
        <v>1.174722599247316E-4</v>
      </c>
      <c r="L311" s="16">
        <f t="shared" si="39"/>
        <v>267249.39132876438</v>
      </c>
      <c r="M311" s="224">
        <f t="shared" si="40"/>
        <v>4562560.0550974924</v>
      </c>
      <c r="N311" s="211">
        <v>0</v>
      </c>
      <c r="O311" s="12">
        <v>0</v>
      </c>
      <c r="P311" s="255">
        <f t="shared" si="42"/>
        <v>0</v>
      </c>
      <c r="Q311" s="230">
        <f t="shared" si="41"/>
        <v>4562560.0550974924</v>
      </c>
    </row>
    <row r="312" spans="1:17">
      <c r="A312" s="8" t="s">
        <v>202</v>
      </c>
      <c r="B312" s="9" t="s">
        <v>749</v>
      </c>
      <c r="C312" s="9" t="s">
        <v>750</v>
      </c>
      <c r="D312" s="15">
        <v>3146364.3026217357</v>
      </c>
      <c r="E312" s="12">
        <v>3172421</v>
      </c>
      <c r="F312" s="213"/>
      <c r="G312" s="12">
        <f t="shared" si="36"/>
        <v>0</v>
      </c>
      <c r="H312" s="13">
        <f t="shared" si="43"/>
        <v>0</v>
      </c>
      <c r="I312" s="16">
        <f t="shared" si="37"/>
        <v>0</v>
      </c>
      <c r="J312" s="211">
        <f t="shared" si="38"/>
        <v>3172421</v>
      </c>
      <c r="K312" s="14">
        <f t="shared" si="44"/>
        <v>5.2184979503564372E-5</v>
      </c>
      <c r="L312" s="16">
        <f t="shared" si="39"/>
        <v>118720.82837060894</v>
      </c>
      <c r="M312" s="224">
        <f t="shared" si="40"/>
        <v>3265085.1309923446</v>
      </c>
      <c r="N312" s="211">
        <v>50911</v>
      </c>
      <c r="O312" s="12">
        <v>0</v>
      </c>
      <c r="P312" s="255">
        <f t="shared" si="42"/>
        <v>50911</v>
      </c>
      <c r="Q312" s="230">
        <f t="shared" si="41"/>
        <v>3214174.1309923446</v>
      </c>
    </row>
    <row r="313" spans="1:17">
      <c r="A313" s="8" t="s">
        <v>202</v>
      </c>
      <c r="B313" s="9" t="s">
        <v>751</v>
      </c>
      <c r="C313" s="9" t="s">
        <v>752</v>
      </c>
      <c r="D313" s="15">
        <v>1442231.3595121452</v>
      </c>
      <c r="E313" s="12">
        <v>1552924</v>
      </c>
      <c r="F313" s="213"/>
      <c r="G313" s="12">
        <f t="shared" si="36"/>
        <v>0</v>
      </c>
      <c r="H313" s="13">
        <f t="shared" si="43"/>
        <v>0</v>
      </c>
      <c r="I313" s="16">
        <f t="shared" si="37"/>
        <v>0</v>
      </c>
      <c r="J313" s="211">
        <f t="shared" si="38"/>
        <v>1552924</v>
      </c>
      <c r="K313" s="14">
        <f t="shared" si="44"/>
        <v>2.5544940949071133E-5</v>
      </c>
      <c r="L313" s="16">
        <f t="shared" si="39"/>
        <v>58114.740659136827</v>
      </c>
      <c r="M313" s="224">
        <f t="shared" si="40"/>
        <v>1500346.100171282</v>
      </c>
      <c r="N313" s="211">
        <v>16112</v>
      </c>
      <c r="O313" s="12">
        <v>0</v>
      </c>
      <c r="P313" s="255">
        <f t="shared" si="42"/>
        <v>16112</v>
      </c>
      <c r="Q313" s="230">
        <f t="shared" si="41"/>
        <v>1484234.100171282</v>
      </c>
    </row>
    <row r="314" spans="1:17">
      <c r="A314" s="8" t="s">
        <v>202</v>
      </c>
      <c r="B314" s="9" t="s">
        <v>753</v>
      </c>
      <c r="C314" s="9" t="s">
        <v>754</v>
      </c>
      <c r="D314" s="15">
        <v>3637537.1435139836</v>
      </c>
      <c r="E314" s="12">
        <v>2974817</v>
      </c>
      <c r="F314" s="213"/>
      <c r="G314" s="12">
        <f t="shared" si="36"/>
        <v>0</v>
      </c>
      <c r="H314" s="13">
        <f t="shared" si="43"/>
        <v>0</v>
      </c>
      <c r="I314" s="16">
        <f t="shared" si="37"/>
        <v>0</v>
      </c>
      <c r="J314" s="211">
        <f t="shared" si="38"/>
        <v>2974817</v>
      </c>
      <c r="K314" s="14">
        <f t="shared" si="44"/>
        <v>4.8934477539978097E-5</v>
      </c>
      <c r="L314" s="16">
        <f t="shared" si="39"/>
        <v>111325.93640345018</v>
      </c>
      <c r="M314" s="224">
        <f t="shared" si="40"/>
        <v>3748863.0799174337</v>
      </c>
      <c r="N314" s="211">
        <v>1079608</v>
      </c>
      <c r="O314" s="12">
        <v>0</v>
      </c>
      <c r="P314" s="255">
        <f t="shared" si="42"/>
        <v>1079608</v>
      </c>
      <c r="Q314" s="230">
        <f t="shared" si="41"/>
        <v>2669255.0799174337</v>
      </c>
    </row>
    <row r="315" spans="1:17">
      <c r="A315" s="8" t="s">
        <v>202</v>
      </c>
      <c r="B315" s="9" t="s">
        <v>755</v>
      </c>
      <c r="C315" s="9" t="s">
        <v>756</v>
      </c>
      <c r="D315" s="15">
        <v>7473165.4364011902</v>
      </c>
      <c r="E315" s="12">
        <v>9130427</v>
      </c>
      <c r="F315" s="213"/>
      <c r="G315" s="12">
        <f t="shared" si="36"/>
        <v>0</v>
      </c>
      <c r="H315" s="13">
        <f t="shared" si="43"/>
        <v>0</v>
      </c>
      <c r="I315" s="16">
        <f t="shared" si="37"/>
        <v>0</v>
      </c>
      <c r="J315" s="211">
        <f t="shared" si="38"/>
        <v>9130427</v>
      </c>
      <c r="K315" s="14">
        <f t="shared" si="44"/>
        <v>1.5019165043157599E-4</v>
      </c>
      <c r="L315" s="16">
        <f t="shared" si="39"/>
        <v>341686.00473183539</v>
      </c>
      <c r="M315" s="224">
        <f t="shared" si="40"/>
        <v>7814851.441133026</v>
      </c>
      <c r="N315" s="211">
        <v>0</v>
      </c>
      <c r="O315" s="12">
        <v>151525</v>
      </c>
      <c r="P315" s="255">
        <f t="shared" si="42"/>
        <v>0</v>
      </c>
      <c r="Q315" s="230">
        <f t="shared" si="41"/>
        <v>7814851.441133026</v>
      </c>
    </row>
    <row r="316" spans="1:17">
      <c r="A316" s="8" t="s">
        <v>202</v>
      </c>
      <c r="B316" s="9" t="s">
        <v>757</v>
      </c>
      <c r="C316" s="9" t="s">
        <v>758</v>
      </c>
      <c r="D316" s="15">
        <v>3075885.3757677879</v>
      </c>
      <c r="E316" s="12">
        <v>3194193</v>
      </c>
      <c r="F316" s="213"/>
      <c r="G316" s="12">
        <f t="shared" si="36"/>
        <v>0</v>
      </c>
      <c r="H316" s="13">
        <f t="shared" si="43"/>
        <v>0</v>
      </c>
      <c r="I316" s="16">
        <f t="shared" si="37"/>
        <v>0</v>
      </c>
      <c r="J316" s="211">
        <f t="shared" si="38"/>
        <v>3194193</v>
      </c>
      <c r="K316" s="14">
        <f t="shared" si="44"/>
        <v>5.2543119666472005E-5</v>
      </c>
      <c r="L316" s="16">
        <f t="shared" si="39"/>
        <v>119535.5972412238</v>
      </c>
      <c r="M316" s="224">
        <f t="shared" si="40"/>
        <v>3195420.9730090117</v>
      </c>
      <c r="N316" s="211">
        <v>109128</v>
      </c>
      <c r="O316" s="12">
        <v>0</v>
      </c>
      <c r="P316" s="255">
        <f t="shared" si="42"/>
        <v>109128</v>
      </c>
      <c r="Q316" s="230">
        <f t="shared" si="41"/>
        <v>3086292.9730090117</v>
      </c>
    </row>
    <row r="317" spans="1:17">
      <c r="A317" s="8" t="s">
        <v>202</v>
      </c>
      <c r="B317" s="9" t="s">
        <v>759</v>
      </c>
      <c r="C317" s="9" t="s">
        <v>760</v>
      </c>
      <c r="D317" s="15">
        <v>3245516.9064980717</v>
      </c>
      <c r="E317" s="12">
        <v>3095395</v>
      </c>
      <c r="F317" s="213"/>
      <c r="G317" s="12">
        <f t="shared" ref="G317:G378" si="45">+E317*F317</f>
        <v>0</v>
      </c>
      <c r="H317" s="13">
        <f t="shared" si="43"/>
        <v>0</v>
      </c>
      <c r="I317" s="16">
        <f t="shared" ref="I317:I378" si="46">+H317*$I$1</f>
        <v>0</v>
      </c>
      <c r="J317" s="211">
        <f t="shared" ref="J317:J378" si="47">+E317-G317</f>
        <v>3095395</v>
      </c>
      <c r="K317" s="14">
        <f t="shared" si="44"/>
        <v>5.0917934482981807E-5</v>
      </c>
      <c r="L317" s="16">
        <f t="shared" ref="L317:L378" si="48">+K317*$L$1</f>
        <v>115838.30094878361</v>
      </c>
      <c r="M317" s="224">
        <f t="shared" ref="M317:M378" si="49">+D317+I317+L317</f>
        <v>3361355.2074468555</v>
      </c>
      <c r="N317" s="211">
        <v>163704</v>
      </c>
      <c r="O317" s="12">
        <v>0</v>
      </c>
      <c r="P317" s="255">
        <f t="shared" si="42"/>
        <v>163704</v>
      </c>
      <c r="Q317" s="230">
        <f t="shared" ref="Q317:Q378" si="50">+M317-P317</f>
        <v>3197651.2074468555</v>
      </c>
    </row>
    <row r="318" spans="1:17">
      <c r="A318" s="8" t="s">
        <v>202</v>
      </c>
      <c r="B318" s="9" t="s">
        <v>761</v>
      </c>
      <c r="C318" s="9" t="s">
        <v>762</v>
      </c>
      <c r="D318" s="15">
        <v>7474827.1017680196</v>
      </c>
      <c r="E318" s="12">
        <v>7867491</v>
      </c>
      <c r="F318" s="213"/>
      <c r="G318" s="12">
        <f t="shared" si="45"/>
        <v>0</v>
      </c>
      <c r="H318" s="13">
        <f t="shared" si="43"/>
        <v>0</v>
      </c>
      <c r="I318" s="16">
        <f t="shared" si="46"/>
        <v>0</v>
      </c>
      <c r="J318" s="211">
        <f t="shared" si="47"/>
        <v>7867491</v>
      </c>
      <c r="K318" s="14">
        <f t="shared" si="44"/>
        <v>1.2941688905081551E-4</v>
      </c>
      <c r="L318" s="16">
        <f t="shared" si="48"/>
        <v>294423.42259060527</v>
      </c>
      <c r="M318" s="224">
        <f t="shared" si="49"/>
        <v>7769250.5243586246</v>
      </c>
      <c r="N318" s="211">
        <v>66610</v>
      </c>
      <c r="O318" s="12">
        <v>108963</v>
      </c>
      <c r="P318" s="255">
        <f t="shared" ref="P318:P379" si="51">+MAX(N318-O318,0)</f>
        <v>0</v>
      </c>
      <c r="Q318" s="230">
        <f t="shared" si="50"/>
        <v>7769250.5243586246</v>
      </c>
    </row>
    <row r="319" spans="1:17">
      <c r="A319" s="8" t="s">
        <v>202</v>
      </c>
      <c r="B319" s="9" t="s">
        <v>763</v>
      </c>
      <c r="C319" s="9" t="s">
        <v>764</v>
      </c>
      <c r="D319" s="15">
        <v>17981287.911066253</v>
      </c>
      <c r="E319" s="12">
        <v>19867864</v>
      </c>
      <c r="F319" s="213"/>
      <c r="G319" s="12">
        <f t="shared" si="45"/>
        <v>0</v>
      </c>
      <c r="H319" s="13">
        <f t="shared" si="43"/>
        <v>0</v>
      </c>
      <c r="I319" s="16">
        <f t="shared" si="46"/>
        <v>0</v>
      </c>
      <c r="J319" s="211">
        <f t="shared" si="47"/>
        <v>19867864</v>
      </c>
      <c r="K319" s="14">
        <f t="shared" si="44"/>
        <v>3.2681793356543928E-4</v>
      </c>
      <c r="L319" s="16">
        <f t="shared" si="48"/>
        <v>743510.79886137438</v>
      </c>
      <c r="M319" s="224">
        <f t="shared" si="49"/>
        <v>18724798.709927626</v>
      </c>
      <c r="N319" s="211">
        <v>0</v>
      </c>
      <c r="O319" s="12">
        <v>280577</v>
      </c>
      <c r="P319" s="255">
        <f t="shared" si="51"/>
        <v>0</v>
      </c>
      <c r="Q319" s="230">
        <f t="shared" si="50"/>
        <v>18724798.709927626</v>
      </c>
    </row>
    <row r="320" spans="1:17">
      <c r="A320" s="8" t="s">
        <v>202</v>
      </c>
      <c r="B320" s="9" t="s">
        <v>765</v>
      </c>
      <c r="C320" s="9" t="s">
        <v>766</v>
      </c>
      <c r="D320" s="15">
        <v>18433179.908146091</v>
      </c>
      <c r="E320" s="12">
        <v>9901678</v>
      </c>
      <c r="F320" s="213"/>
      <c r="G320" s="12">
        <f t="shared" si="45"/>
        <v>0</v>
      </c>
      <c r="H320" s="13">
        <f t="shared" si="43"/>
        <v>0</v>
      </c>
      <c r="I320" s="16">
        <f t="shared" si="46"/>
        <v>0</v>
      </c>
      <c r="J320" s="211">
        <f t="shared" si="47"/>
        <v>9901678</v>
      </c>
      <c r="K320" s="14">
        <f t="shared" si="44"/>
        <v>1.6287840216695524E-4</v>
      </c>
      <c r="L320" s="16">
        <f t="shared" si="48"/>
        <v>370548.36492982315</v>
      </c>
      <c r="M320" s="224">
        <f t="shared" si="49"/>
        <v>18803728.273075912</v>
      </c>
      <c r="N320" s="211">
        <v>8531501</v>
      </c>
      <c r="O320" s="12">
        <v>0</v>
      </c>
      <c r="P320" s="255">
        <f t="shared" si="51"/>
        <v>8531501</v>
      </c>
      <c r="Q320" s="230">
        <f t="shared" si="50"/>
        <v>10272227.273075912</v>
      </c>
    </row>
    <row r="321" spans="1:17">
      <c r="A321" s="8" t="s">
        <v>202</v>
      </c>
      <c r="B321" s="9" t="s">
        <v>213</v>
      </c>
      <c r="C321" s="9" t="s">
        <v>214</v>
      </c>
      <c r="D321" s="15">
        <v>20044048.990816679</v>
      </c>
      <c r="E321" s="12">
        <v>24203593</v>
      </c>
      <c r="F321" s="213"/>
      <c r="G321" s="12">
        <f t="shared" si="45"/>
        <v>0</v>
      </c>
      <c r="H321" s="13">
        <f t="shared" si="43"/>
        <v>0</v>
      </c>
      <c r="I321" s="16">
        <f t="shared" si="46"/>
        <v>0</v>
      </c>
      <c r="J321" s="211">
        <f t="shared" si="47"/>
        <v>24203593</v>
      </c>
      <c r="K321" s="14">
        <f t="shared" si="44"/>
        <v>3.9813883611841368E-4</v>
      </c>
      <c r="L321" s="16">
        <f t="shared" si="48"/>
        <v>905765.85216939112</v>
      </c>
      <c r="M321" s="224">
        <f t="shared" si="49"/>
        <v>20949814.84298607</v>
      </c>
      <c r="N321" s="211">
        <v>600984</v>
      </c>
      <c r="O321" s="12">
        <v>2146993.4879321191</v>
      </c>
      <c r="P321" s="255">
        <f t="shared" si="51"/>
        <v>0</v>
      </c>
      <c r="Q321" s="230">
        <f t="shared" si="50"/>
        <v>20949814.84298607</v>
      </c>
    </row>
    <row r="322" spans="1:17">
      <c r="A322" s="8" t="s">
        <v>202</v>
      </c>
      <c r="B322" s="9" t="s">
        <v>767</v>
      </c>
      <c r="C322" s="9" t="s">
        <v>768</v>
      </c>
      <c r="D322" s="15">
        <v>4161776.8128255913</v>
      </c>
      <c r="E322" s="12">
        <v>4843778</v>
      </c>
      <c r="F322" s="213"/>
      <c r="G322" s="12">
        <f t="shared" si="45"/>
        <v>0</v>
      </c>
      <c r="H322" s="13">
        <f t="shared" si="43"/>
        <v>0</v>
      </c>
      <c r="I322" s="16">
        <f t="shared" si="46"/>
        <v>0</v>
      </c>
      <c r="J322" s="211">
        <f t="shared" si="47"/>
        <v>4843778</v>
      </c>
      <c r="K322" s="14">
        <f t="shared" si="44"/>
        <v>7.967809305568713E-5</v>
      </c>
      <c r="L322" s="16">
        <f t="shared" si="48"/>
        <v>181267.66170168822</v>
      </c>
      <c r="M322" s="224">
        <f t="shared" si="49"/>
        <v>4343044.4745272798</v>
      </c>
      <c r="N322" s="211">
        <v>0</v>
      </c>
      <c r="O322" s="12">
        <v>0</v>
      </c>
      <c r="P322" s="255">
        <f t="shared" si="51"/>
        <v>0</v>
      </c>
      <c r="Q322" s="230">
        <f t="shared" si="50"/>
        <v>4343044.4745272798</v>
      </c>
    </row>
    <row r="323" spans="1:17">
      <c r="A323" s="8" t="s">
        <v>202</v>
      </c>
      <c r="B323" s="9" t="s">
        <v>769</v>
      </c>
      <c r="C323" s="9" t="s">
        <v>545</v>
      </c>
      <c r="D323" s="15">
        <v>13718764.679201618</v>
      </c>
      <c r="E323" s="12">
        <v>18109336</v>
      </c>
      <c r="F323" s="213"/>
      <c r="G323" s="12">
        <f t="shared" si="45"/>
        <v>0</v>
      </c>
      <c r="H323" s="13">
        <f t="shared" si="43"/>
        <v>0</v>
      </c>
      <c r="I323" s="16">
        <f t="shared" si="46"/>
        <v>0</v>
      </c>
      <c r="J323" s="211">
        <f t="shared" si="47"/>
        <v>18109336</v>
      </c>
      <c r="K323" s="14">
        <f t="shared" si="44"/>
        <v>2.9789089404689997E-4</v>
      </c>
      <c r="L323" s="16">
        <f t="shared" si="48"/>
        <v>677701.78395669744</v>
      </c>
      <c r="M323" s="224">
        <f t="shared" si="49"/>
        <v>14396466.463158315</v>
      </c>
      <c r="N323" s="211">
        <v>0</v>
      </c>
      <c r="O323" s="12">
        <v>315334</v>
      </c>
      <c r="P323" s="255">
        <f t="shared" si="51"/>
        <v>0</v>
      </c>
      <c r="Q323" s="230">
        <f t="shared" si="50"/>
        <v>14396466.463158315</v>
      </c>
    </row>
    <row r="324" spans="1:17">
      <c r="A324" s="8" t="s">
        <v>202</v>
      </c>
      <c r="B324" s="9" t="s">
        <v>770</v>
      </c>
      <c r="C324" s="9" t="s">
        <v>771</v>
      </c>
      <c r="D324" s="15">
        <v>7600703.8142045066</v>
      </c>
      <c r="E324" s="12">
        <v>9483783</v>
      </c>
      <c r="F324" s="213"/>
      <c r="G324" s="12">
        <f t="shared" si="45"/>
        <v>0</v>
      </c>
      <c r="H324" s="13">
        <f t="shared" si="43"/>
        <v>0</v>
      </c>
      <c r="I324" s="16">
        <f t="shared" si="46"/>
        <v>0</v>
      </c>
      <c r="J324" s="211">
        <f t="shared" si="47"/>
        <v>9483783</v>
      </c>
      <c r="K324" s="14">
        <f t="shared" si="44"/>
        <v>1.560042067150773E-4</v>
      </c>
      <c r="L324" s="16">
        <f t="shared" si="48"/>
        <v>354909.57027680083</v>
      </c>
      <c r="M324" s="224">
        <f t="shared" si="49"/>
        <v>7955613.3844813071</v>
      </c>
      <c r="N324" s="211">
        <v>0</v>
      </c>
      <c r="O324" s="12">
        <v>152660</v>
      </c>
      <c r="P324" s="255">
        <f t="shared" si="51"/>
        <v>0</v>
      </c>
      <c r="Q324" s="230">
        <f t="shared" si="50"/>
        <v>7955613.3844813071</v>
      </c>
    </row>
    <row r="325" spans="1:17">
      <c r="A325" s="8" t="s">
        <v>202</v>
      </c>
      <c r="B325" s="9" t="s">
        <v>772</v>
      </c>
      <c r="C325" s="9" t="s">
        <v>773</v>
      </c>
      <c r="D325" s="15">
        <v>8142926.4535015672</v>
      </c>
      <c r="E325" s="12">
        <v>8072347</v>
      </c>
      <c r="F325" s="213"/>
      <c r="G325" s="12">
        <f t="shared" si="45"/>
        <v>0</v>
      </c>
      <c r="H325" s="13">
        <f t="shared" si="43"/>
        <v>0</v>
      </c>
      <c r="I325" s="16">
        <f t="shared" si="46"/>
        <v>0</v>
      </c>
      <c r="J325" s="211">
        <f t="shared" si="47"/>
        <v>8072347</v>
      </c>
      <c r="K325" s="14">
        <f t="shared" si="44"/>
        <v>1.3278668333763374E-4</v>
      </c>
      <c r="L325" s="16">
        <f t="shared" si="48"/>
        <v>302089.70459311677</v>
      </c>
      <c r="M325" s="224">
        <f t="shared" si="49"/>
        <v>8445016.1580946837</v>
      </c>
      <c r="N325" s="211">
        <v>90167</v>
      </c>
      <c r="O325" s="12">
        <v>0</v>
      </c>
      <c r="P325" s="255">
        <f t="shared" si="51"/>
        <v>90167</v>
      </c>
      <c r="Q325" s="230">
        <f t="shared" si="50"/>
        <v>8354849.1580946837</v>
      </c>
    </row>
    <row r="326" spans="1:17">
      <c r="A326" s="8" t="s">
        <v>202</v>
      </c>
      <c r="B326" s="9" t="s">
        <v>774</v>
      </c>
      <c r="C326" s="9" t="s">
        <v>775</v>
      </c>
      <c r="D326" s="15">
        <v>62843889.00223913</v>
      </c>
      <c r="E326" s="12">
        <v>83732135</v>
      </c>
      <c r="F326" s="213"/>
      <c r="G326" s="12">
        <f t="shared" si="45"/>
        <v>0</v>
      </c>
      <c r="H326" s="13">
        <f t="shared" ref="H326:H389" si="52">+G326/$G$436</f>
        <v>0</v>
      </c>
      <c r="I326" s="16">
        <f t="shared" si="46"/>
        <v>0</v>
      </c>
      <c r="J326" s="211">
        <f t="shared" si="47"/>
        <v>83732135</v>
      </c>
      <c r="K326" s="14">
        <f t="shared" ref="K326:K389" si="53">+J326/$J$436</f>
        <v>1.3773580961558018E-3</v>
      </c>
      <c r="L326" s="16">
        <f t="shared" si="48"/>
        <v>3133489.6687544491</v>
      </c>
      <c r="M326" s="224">
        <f t="shared" si="49"/>
        <v>65977378.670993581</v>
      </c>
      <c r="N326" s="211">
        <v>0</v>
      </c>
      <c r="O326" s="12">
        <v>1432682</v>
      </c>
      <c r="P326" s="255">
        <f t="shared" si="51"/>
        <v>0</v>
      </c>
      <c r="Q326" s="230">
        <f t="shared" si="50"/>
        <v>65977378.670993581</v>
      </c>
    </row>
    <row r="327" spans="1:17">
      <c r="A327" s="8" t="s">
        <v>202</v>
      </c>
      <c r="B327" s="9" t="s">
        <v>776</v>
      </c>
      <c r="C327" s="9" t="s">
        <v>777</v>
      </c>
      <c r="D327" s="15">
        <v>5770894.7106846515</v>
      </c>
      <c r="E327" s="12">
        <v>6111050</v>
      </c>
      <c r="F327" s="213"/>
      <c r="G327" s="12">
        <f t="shared" si="45"/>
        <v>0</v>
      </c>
      <c r="H327" s="13">
        <f t="shared" si="52"/>
        <v>0</v>
      </c>
      <c r="I327" s="16">
        <f t="shared" si="46"/>
        <v>0</v>
      </c>
      <c r="J327" s="211">
        <f t="shared" si="47"/>
        <v>6111050</v>
      </c>
      <c r="K327" s="14">
        <f t="shared" si="53"/>
        <v>1.0052417979683562E-4</v>
      </c>
      <c r="L327" s="16">
        <f t="shared" si="48"/>
        <v>228692.50903780104</v>
      </c>
      <c r="M327" s="224">
        <f t="shared" si="49"/>
        <v>5999587.2197224526</v>
      </c>
      <c r="N327" s="211">
        <v>54524</v>
      </c>
      <c r="O327" s="12">
        <v>0</v>
      </c>
      <c r="P327" s="255">
        <f t="shared" si="51"/>
        <v>54524</v>
      </c>
      <c r="Q327" s="230">
        <f t="shared" si="50"/>
        <v>5945063.2197224526</v>
      </c>
    </row>
    <row r="328" spans="1:17">
      <c r="A328" s="8" t="s">
        <v>202</v>
      </c>
      <c r="B328" s="9" t="s">
        <v>778</v>
      </c>
      <c r="C328" s="9" t="s">
        <v>779</v>
      </c>
      <c r="D328" s="15">
        <v>6803190.473800052</v>
      </c>
      <c r="E328" s="12">
        <v>8006361</v>
      </c>
      <c r="F328" s="213"/>
      <c r="G328" s="12">
        <f t="shared" si="45"/>
        <v>0</v>
      </c>
      <c r="H328" s="13">
        <f t="shared" si="52"/>
        <v>0</v>
      </c>
      <c r="I328" s="16">
        <f t="shared" si="46"/>
        <v>0</v>
      </c>
      <c r="J328" s="211">
        <f t="shared" si="47"/>
        <v>8006361</v>
      </c>
      <c r="K328" s="14">
        <f t="shared" si="53"/>
        <v>1.3170124163316822E-4</v>
      </c>
      <c r="L328" s="16">
        <f t="shared" si="48"/>
        <v>299620.32471545768</v>
      </c>
      <c r="M328" s="224">
        <f t="shared" si="49"/>
        <v>7102810.7985155098</v>
      </c>
      <c r="N328" s="211">
        <v>98724</v>
      </c>
      <c r="O328" s="12">
        <v>128354</v>
      </c>
      <c r="P328" s="255">
        <f t="shared" si="51"/>
        <v>0</v>
      </c>
      <c r="Q328" s="230">
        <f t="shared" si="50"/>
        <v>7102810.7985155098</v>
      </c>
    </row>
    <row r="329" spans="1:17">
      <c r="A329" s="8" t="s">
        <v>202</v>
      </c>
      <c r="B329" s="9" t="s">
        <v>780</v>
      </c>
      <c r="C329" s="9" t="s">
        <v>781</v>
      </c>
      <c r="D329" s="15">
        <v>4157145.41415565</v>
      </c>
      <c r="E329" s="12">
        <v>5039834</v>
      </c>
      <c r="F329" s="213"/>
      <c r="G329" s="12">
        <f t="shared" si="45"/>
        <v>0</v>
      </c>
      <c r="H329" s="13">
        <f t="shared" si="52"/>
        <v>0</v>
      </c>
      <c r="I329" s="16">
        <f t="shared" si="46"/>
        <v>0</v>
      </c>
      <c r="J329" s="211">
        <f t="shared" si="47"/>
        <v>5039834</v>
      </c>
      <c r="K329" s="14">
        <f t="shared" si="53"/>
        <v>8.2903131076035255E-5</v>
      </c>
      <c r="L329" s="16">
        <f t="shared" si="48"/>
        <v>188604.6231979802</v>
      </c>
      <c r="M329" s="224">
        <f t="shared" si="49"/>
        <v>4345750.0373536302</v>
      </c>
      <c r="N329" s="211">
        <v>0</v>
      </c>
      <c r="O329" s="12">
        <v>0</v>
      </c>
      <c r="P329" s="255">
        <f t="shared" si="51"/>
        <v>0</v>
      </c>
      <c r="Q329" s="230">
        <f t="shared" si="50"/>
        <v>4345750.0373536302</v>
      </c>
    </row>
    <row r="330" spans="1:17">
      <c r="A330" s="8" t="s">
        <v>202</v>
      </c>
      <c r="B330" s="9" t="s">
        <v>782</v>
      </c>
      <c r="C330" s="9" t="s">
        <v>783</v>
      </c>
      <c r="D330" s="15">
        <v>2611058.2283294299</v>
      </c>
      <c r="E330" s="12">
        <v>4543843</v>
      </c>
      <c r="F330" s="213"/>
      <c r="G330" s="12">
        <f t="shared" si="45"/>
        <v>0</v>
      </c>
      <c r="H330" s="13">
        <f t="shared" si="52"/>
        <v>0</v>
      </c>
      <c r="I330" s="16">
        <f t="shared" si="46"/>
        <v>0</v>
      </c>
      <c r="J330" s="211">
        <f t="shared" si="47"/>
        <v>4543843</v>
      </c>
      <c r="K330" s="14">
        <f t="shared" si="53"/>
        <v>7.4744289557538064E-5</v>
      </c>
      <c r="L330" s="16">
        <f t="shared" si="48"/>
        <v>170043.25874339908</v>
      </c>
      <c r="M330" s="224">
        <f t="shared" si="49"/>
        <v>2781101.4870728292</v>
      </c>
      <c r="N330" s="211">
        <v>0</v>
      </c>
      <c r="O330" s="12">
        <v>0</v>
      </c>
      <c r="P330" s="255">
        <f t="shared" si="51"/>
        <v>0</v>
      </c>
      <c r="Q330" s="230">
        <f t="shared" si="50"/>
        <v>2781101.4870728292</v>
      </c>
    </row>
    <row r="331" spans="1:17">
      <c r="A331" s="8" t="s">
        <v>202</v>
      </c>
      <c r="B331" s="9" t="s">
        <v>215</v>
      </c>
      <c r="C331" s="9" t="s">
        <v>216</v>
      </c>
      <c r="D331" s="15">
        <v>46217870.890044361</v>
      </c>
      <c r="E331" s="12">
        <v>46003752</v>
      </c>
      <c r="F331" s="247">
        <v>1</v>
      </c>
      <c r="G331" s="12">
        <f t="shared" si="45"/>
        <v>46003752</v>
      </c>
      <c r="H331" s="13">
        <f t="shared" si="52"/>
        <v>2.2135165329607918E-3</v>
      </c>
      <c r="I331" s="16">
        <f t="shared" si="46"/>
        <v>2711557.75287697</v>
      </c>
      <c r="J331" s="211">
        <f t="shared" si="47"/>
        <v>0</v>
      </c>
      <c r="K331" s="14">
        <f t="shared" si="53"/>
        <v>0</v>
      </c>
      <c r="L331" s="16">
        <f t="shared" si="48"/>
        <v>0</v>
      </c>
      <c r="M331" s="224">
        <f t="shared" si="49"/>
        <v>48929428.642921329</v>
      </c>
      <c r="N331" s="211">
        <v>3050107</v>
      </c>
      <c r="O331" s="12">
        <v>2770201.1187583874</v>
      </c>
      <c r="P331" s="255">
        <f t="shared" si="51"/>
        <v>279905.8812416126</v>
      </c>
      <c r="Q331" s="230">
        <f t="shared" si="50"/>
        <v>48649522.761679716</v>
      </c>
    </row>
    <row r="332" spans="1:17">
      <c r="A332" s="8" t="s">
        <v>202</v>
      </c>
      <c r="B332" s="9" t="s">
        <v>784</v>
      </c>
      <c r="C332" s="9" t="s">
        <v>785</v>
      </c>
      <c r="D332" s="15">
        <v>4255395.5500895986</v>
      </c>
      <c r="E332" s="12">
        <v>3517597</v>
      </c>
      <c r="F332" s="213"/>
      <c r="G332" s="12">
        <f t="shared" si="45"/>
        <v>0</v>
      </c>
      <c r="H332" s="13">
        <f t="shared" si="52"/>
        <v>0</v>
      </c>
      <c r="I332" s="16">
        <f t="shared" si="46"/>
        <v>0</v>
      </c>
      <c r="J332" s="211">
        <f t="shared" si="47"/>
        <v>3517597</v>
      </c>
      <c r="K332" s="14">
        <f t="shared" si="53"/>
        <v>5.7862978257551418E-5</v>
      </c>
      <c r="L332" s="16">
        <f t="shared" si="48"/>
        <v>131638.27553592948</v>
      </c>
      <c r="M332" s="224">
        <f t="shared" si="49"/>
        <v>4387033.8256255277</v>
      </c>
      <c r="N332" s="211">
        <v>2397001</v>
      </c>
      <c r="O332" s="12">
        <v>0</v>
      </c>
      <c r="P332" s="255">
        <f t="shared" si="51"/>
        <v>2397001</v>
      </c>
      <c r="Q332" s="230">
        <f t="shared" si="50"/>
        <v>1990032.8256255277</v>
      </c>
    </row>
    <row r="333" spans="1:17">
      <c r="A333" s="8" t="s">
        <v>202</v>
      </c>
      <c r="B333" s="9" t="s">
        <v>786</v>
      </c>
      <c r="C333" s="9" t="s">
        <v>787</v>
      </c>
      <c r="D333" s="15">
        <v>6852503.0869253092</v>
      </c>
      <c r="E333" s="12">
        <v>5717973</v>
      </c>
      <c r="F333" s="213"/>
      <c r="G333" s="12">
        <f t="shared" si="45"/>
        <v>0</v>
      </c>
      <c r="H333" s="13">
        <f t="shared" si="52"/>
        <v>0</v>
      </c>
      <c r="I333" s="16">
        <f t="shared" si="46"/>
        <v>0</v>
      </c>
      <c r="J333" s="211">
        <f t="shared" si="47"/>
        <v>5717973</v>
      </c>
      <c r="K333" s="14">
        <f t="shared" si="53"/>
        <v>9.405822991555487E-5</v>
      </c>
      <c r="L333" s="16">
        <f t="shared" si="48"/>
        <v>213982.47305788734</v>
      </c>
      <c r="M333" s="224">
        <f t="shared" si="49"/>
        <v>7066485.5599831967</v>
      </c>
      <c r="N333" s="211">
        <v>1134530</v>
      </c>
      <c r="O333" s="12">
        <v>0</v>
      </c>
      <c r="P333" s="255">
        <f t="shared" si="51"/>
        <v>1134530</v>
      </c>
      <c r="Q333" s="230">
        <f t="shared" si="50"/>
        <v>5931955.5599831967</v>
      </c>
    </row>
    <row r="334" spans="1:17">
      <c r="A334" s="8" t="s">
        <v>202</v>
      </c>
      <c r="B334" s="9" t="s">
        <v>788</v>
      </c>
      <c r="C334" s="9" t="s">
        <v>789</v>
      </c>
      <c r="D334" s="15">
        <v>203078.95961119351</v>
      </c>
      <c r="E334" s="12">
        <v>128679</v>
      </c>
      <c r="F334" s="213"/>
      <c r="G334" s="12">
        <f t="shared" si="45"/>
        <v>0</v>
      </c>
      <c r="H334" s="13">
        <f t="shared" si="52"/>
        <v>0</v>
      </c>
      <c r="I334" s="16">
        <f t="shared" si="46"/>
        <v>0</v>
      </c>
      <c r="J334" s="211">
        <f t="shared" si="47"/>
        <v>128679</v>
      </c>
      <c r="K334" s="14">
        <f t="shared" si="53"/>
        <v>2.1167149560348893E-6</v>
      </c>
      <c r="L334" s="16">
        <f t="shared" si="48"/>
        <v>4815.5265249793729</v>
      </c>
      <c r="M334" s="224">
        <f t="shared" si="49"/>
        <v>207894.48613617287</v>
      </c>
      <c r="N334" s="211">
        <v>74400</v>
      </c>
      <c r="O334" s="12">
        <v>0</v>
      </c>
      <c r="P334" s="255">
        <f t="shared" si="51"/>
        <v>74400</v>
      </c>
      <c r="Q334" s="230">
        <f t="shared" si="50"/>
        <v>133494.48613617287</v>
      </c>
    </row>
    <row r="335" spans="1:17">
      <c r="A335" s="8" t="s">
        <v>202</v>
      </c>
      <c r="B335" s="9" t="s">
        <v>790</v>
      </c>
      <c r="C335" s="9" t="s">
        <v>791</v>
      </c>
      <c r="D335" s="15">
        <v>2902384.0308108837</v>
      </c>
      <c r="E335" s="12">
        <v>2749897</v>
      </c>
      <c r="F335" s="213"/>
      <c r="G335" s="12">
        <f t="shared" si="45"/>
        <v>0</v>
      </c>
      <c r="H335" s="13">
        <f t="shared" si="52"/>
        <v>0</v>
      </c>
      <c r="I335" s="16">
        <f t="shared" si="46"/>
        <v>0</v>
      </c>
      <c r="J335" s="211">
        <f t="shared" si="47"/>
        <v>2749897</v>
      </c>
      <c r="K335" s="14">
        <f t="shared" si="53"/>
        <v>4.5234638965608018E-5</v>
      </c>
      <c r="L335" s="16">
        <f t="shared" si="48"/>
        <v>102908.80364675824</v>
      </c>
      <c r="M335" s="224">
        <f t="shared" si="49"/>
        <v>3005292.8344576419</v>
      </c>
      <c r="N335" s="211">
        <v>152486</v>
      </c>
      <c r="O335" s="12">
        <v>0</v>
      </c>
      <c r="P335" s="255">
        <f t="shared" si="51"/>
        <v>152486</v>
      </c>
      <c r="Q335" s="230">
        <f t="shared" si="50"/>
        <v>2852806.8344576419</v>
      </c>
    </row>
    <row r="336" spans="1:17">
      <c r="A336" s="8" t="s">
        <v>202</v>
      </c>
      <c r="B336" s="9" t="s">
        <v>792</v>
      </c>
      <c r="C336" s="9" t="s">
        <v>793</v>
      </c>
      <c r="D336" s="15">
        <v>5285476.2550089331</v>
      </c>
      <c r="E336" s="12">
        <v>5303774</v>
      </c>
      <c r="F336" s="213"/>
      <c r="G336" s="12">
        <f t="shared" si="45"/>
        <v>0</v>
      </c>
      <c r="H336" s="13">
        <f t="shared" si="52"/>
        <v>0</v>
      </c>
      <c r="I336" s="16">
        <f t="shared" si="46"/>
        <v>0</v>
      </c>
      <c r="J336" s="211">
        <f t="shared" si="47"/>
        <v>5303774</v>
      </c>
      <c r="K336" s="14">
        <f t="shared" si="53"/>
        <v>8.7244832095594379E-5</v>
      </c>
      <c r="L336" s="16">
        <f t="shared" si="48"/>
        <v>198481.99301747722</v>
      </c>
      <c r="M336" s="224">
        <f t="shared" si="49"/>
        <v>5483958.2480264101</v>
      </c>
      <c r="N336" s="211">
        <v>67780</v>
      </c>
      <c r="O336" s="12">
        <v>0</v>
      </c>
      <c r="P336" s="255">
        <f t="shared" si="51"/>
        <v>67780</v>
      </c>
      <c r="Q336" s="230">
        <f t="shared" si="50"/>
        <v>5416178.2480264101</v>
      </c>
    </row>
    <row r="337" spans="1:17">
      <c r="A337" s="8" t="s">
        <v>202</v>
      </c>
      <c r="B337" s="9" t="s">
        <v>219</v>
      </c>
      <c r="C337" s="9" t="s">
        <v>220</v>
      </c>
      <c r="D337" s="15">
        <v>654933207.68040001</v>
      </c>
      <c r="E337" s="12">
        <v>896150827</v>
      </c>
      <c r="F337" s="213"/>
      <c r="G337" s="12">
        <f t="shared" si="45"/>
        <v>0</v>
      </c>
      <c r="H337" s="13">
        <f t="shared" si="52"/>
        <v>0</v>
      </c>
      <c r="I337" s="16">
        <f t="shared" si="46"/>
        <v>0</v>
      </c>
      <c r="J337" s="211">
        <f t="shared" si="47"/>
        <v>896150827</v>
      </c>
      <c r="K337" s="14">
        <f t="shared" si="53"/>
        <v>1.4741300898934051E-2</v>
      </c>
      <c r="L337" s="16">
        <f t="shared" si="48"/>
        <v>33536459.545074966</v>
      </c>
      <c r="M337" s="224">
        <f t="shared" si="49"/>
        <v>688469667.22547495</v>
      </c>
      <c r="N337" s="211">
        <v>0</v>
      </c>
      <c r="O337" s="12">
        <v>14931490</v>
      </c>
      <c r="P337" s="255">
        <f t="shared" si="51"/>
        <v>0</v>
      </c>
      <c r="Q337" s="230">
        <f t="shared" si="50"/>
        <v>688469667.22547495</v>
      </c>
    </row>
    <row r="338" spans="1:17">
      <c r="A338" s="8" t="s">
        <v>202</v>
      </c>
      <c r="B338" s="9" t="s">
        <v>794</v>
      </c>
      <c r="C338" s="9" t="s">
        <v>795</v>
      </c>
      <c r="D338" s="15">
        <v>20523896.415482365</v>
      </c>
      <c r="E338" s="12">
        <v>25037658</v>
      </c>
      <c r="F338" s="213"/>
      <c r="G338" s="12">
        <f t="shared" si="45"/>
        <v>0</v>
      </c>
      <c r="H338" s="13">
        <f t="shared" si="52"/>
        <v>0</v>
      </c>
      <c r="I338" s="16">
        <f t="shared" si="46"/>
        <v>0</v>
      </c>
      <c r="J338" s="211">
        <f t="shared" si="47"/>
        <v>25037658</v>
      </c>
      <c r="K338" s="14">
        <f t="shared" si="53"/>
        <v>4.1185885150402628E-4</v>
      </c>
      <c r="L338" s="16">
        <f t="shared" si="48"/>
        <v>936978.88717165974</v>
      </c>
      <c r="M338" s="224">
        <f t="shared" si="49"/>
        <v>21460875.302654024</v>
      </c>
      <c r="N338" s="211">
        <v>96984</v>
      </c>
      <c r="O338" s="12">
        <v>165302</v>
      </c>
      <c r="P338" s="255">
        <f t="shared" si="51"/>
        <v>0</v>
      </c>
      <c r="Q338" s="230">
        <f t="shared" si="50"/>
        <v>21460875.302654024</v>
      </c>
    </row>
    <row r="339" spans="1:17">
      <c r="A339" s="8" t="s">
        <v>202</v>
      </c>
      <c r="B339" s="9" t="s">
        <v>796</v>
      </c>
      <c r="C339" s="9" t="s">
        <v>797</v>
      </c>
      <c r="D339" s="15">
        <v>2695856.727669361</v>
      </c>
      <c r="E339" s="12">
        <v>3022295</v>
      </c>
      <c r="F339" s="213"/>
      <c r="G339" s="12">
        <f t="shared" si="45"/>
        <v>0</v>
      </c>
      <c r="H339" s="13">
        <f t="shared" si="52"/>
        <v>0</v>
      </c>
      <c r="I339" s="16">
        <f t="shared" si="46"/>
        <v>0</v>
      </c>
      <c r="J339" s="211">
        <f t="shared" si="47"/>
        <v>3022295</v>
      </c>
      <c r="K339" s="14">
        <f t="shared" si="53"/>
        <v>4.9715470496735797E-5</v>
      </c>
      <c r="L339" s="16">
        <f t="shared" si="48"/>
        <v>113102.69538007394</v>
      </c>
      <c r="M339" s="224">
        <f t="shared" si="49"/>
        <v>2808959.423049435</v>
      </c>
      <c r="N339" s="211">
        <v>0</v>
      </c>
      <c r="O339" s="12">
        <v>0</v>
      </c>
      <c r="P339" s="255">
        <f t="shared" si="51"/>
        <v>0</v>
      </c>
      <c r="Q339" s="230">
        <f t="shared" si="50"/>
        <v>2808959.423049435</v>
      </c>
    </row>
    <row r="340" spans="1:17">
      <c r="A340" s="8" t="s">
        <v>202</v>
      </c>
      <c r="B340" s="9" t="s">
        <v>798</v>
      </c>
      <c r="C340" s="9" t="s">
        <v>799</v>
      </c>
      <c r="D340" s="15">
        <v>2695856.727669361</v>
      </c>
      <c r="E340" s="12">
        <v>3485942</v>
      </c>
      <c r="F340" s="213"/>
      <c r="G340" s="12">
        <f t="shared" si="45"/>
        <v>0</v>
      </c>
      <c r="H340" s="13">
        <f t="shared" si="52"/>
        <v>0</v>
      </c>
      <c r="I340" s="16">
        <f t="shared" si="46"/>
        <v>0</v>
      </c>
      <c r="J340" s="211">
        <f t="shared" si="47"/>
        <v>3485942</v>
      </c>
      <c r="K340" s="14">
        <f t="shared" si="53"/>
        <v>5.734226693765241E-5</v>
      </c>
      <c r="L340" s="16">
        <f t="shared" si="48"/>
        <v>130453.65728315923</v>
      </c>
      <c r="M340" s="224">
        <f t="shared" si="49"/>
        <v>2826310.3849525205</v>
      </c>
      <c r="N340" s="211">
        <v>0</v>
      </c>
      <c r="O340" s="12">
        <v>0</v>
      </c>
      <c r="P340" s="255">
        <f t="shared" si="51"/>
        <v>0</v>
      </c>
      <c r="Q340" s="230">
        <f t="shared" si="50"/>
        <v>2826310.3849525205</v>
      </c>
    </row>
    <row r="341" spans="1:17">
      <c r="A341" s="8" t="s">
        <v>202</v>
      </c>
      <c r="B341" s="9" t="s">
        <v>217</v>
      </c>
      <c r="C341" s="3" t="s">
        <v>218</v>
      </c>
      <c r="D341" s="15">
        <v>188231770.5137831</v>
      </c>
      <c r="E341" s="12">
        <v>215372465</v>
      </c>
      <c r="F341" s="213"/>
      <c r="G341" s="12">
        <f t="shared" si="45"/>
        <v>0</v>
      </c>
      <c r="H341" s="13">
        <f t="shared" si="52"/>
        <v>0</v>
      </c>
      <c r="I341" s="16">
        <f t="shared" si="46"/>
        <v>0</v>
      </c>
      <c r="J341" s="211">
        <f t="shared" si="47"/>
        <v>215372465</v>
      </c>
      <c r="K341" s="14">
        <f t="shared" si="53"/>
        <v>3.5427856743027279E-3</v>
      </c>
      <c r="L341" s="16">
        <f t="shared" si="48"/>
        <v>8059837.4090387058</v>
      </c>
      <c r="M341" s="224">
        <f t="shared" si="49"/>
        <v>196291607.92282179</v>
      </c>
      <c r="N341" s="211">
        <v>0</v>
      </c>
      <c r="O341" s="12">
        <v>3259427</v>
      </c>
      <c r="P341" s="255">
        <f t="shared" si="51"/>
        <v>0</v>
      </c>
      <c r="Q341" s="230">
        <f t="shared" si="50"/>
        <v>196291607.92282179</v>
      </c>
    </row>
    <row r="342" spans="1:17">
      <c r="A342" s="8" t="s">
        <v>221</v>
      </c>
      <c r="B342" s="9" t="s">
        <v>222</v>
      </c>
      <c r="C342" s="9" t="s">
        <v>223</v>
      </c>
      <c r="D342" s="15">
        <v>156843964.73421657</v>
      </c>
      <c r="E342" s="12">
        <v>180233305</v>
      </c>
      <c r="F342" s="213"/>
      <c r="G342" s="12">
        <f t="shared" si="45"/>
        <v>0</v>
      </c>
      <c r="H342" s="13">
        <f t="shared" si="52"/>
        <v>0</v>
      </c>
      <c r="I342" s="16">
        <f t="shared" si="46"/>
        <v>0</v>
      </c>
      <c r="J342" s="211">
        <f t="shared" si="47"/>
        <v>180233305</v>
      </c>
      <c r="K342" s="14">
        <f t="shared" si="53"/>
        <v>2.964761400610028E-3</v>
      </c>
      <c r="L342" s="16">
        <f t="shared" si="48"/>
        <v>6744832.1863878137</v>
      </c>
      <c r="M342" s="224">
        <f t="shared" si="49"/>
        <v>163588796.92060438</v>
      </c>
      <c r="N342" s="211">
        <v>0</v>
      </c>
      <c r="O342" s="12">
        <v>2826327</v>
      </c>
      <c r="P342" s="255">
        <f t="shared" si="51"/>
        <v>0</v>
      </c>
      <c r="Q342" s="230">
        <f t="shared" si="50"/>
        <v>163588796.92060438</v>
      </c>
    </row>
    <row r="343" spans="1:17">
      <c r="A343" s="8" t="s">
        <v>221</v>
      </c>
      <c r="B343" s="9" t="s">
        <v>800</v>
      </c>
      <c r="C343" s="9" t="s">
        <v>801</v>
      </c>
      <c r="D343" s="15">
        <v>60752694.343828894</v>
      </c>
      <c r="E343" s="12">
        <v>56842662</v>
      </c>
      <c r="F343" s="213">
        <v>1</v>
      </c>
      <c r="G343" s="12">
        <f t="shared" si="45"/>
        <v>56842662</v>
      </c>
      <c r="H343" s="13">
        <f t="shared" si="52"/>
        <v>2.7350415269281111E-3</v>
      </c>
      <c r="I343" s="16">
        <f t="shared" si="46"/>
        <v>3350425.8704869361</v>
      </c>
      <c r="J343" s="211">
        <f t="shared" si="47"/>
        <v>0</v>
      </c>
      <c r="K343" s="14">
        <f t="shared" si="53"/>
        <v>0</v>
      </c>
      <c r="L343" s="16">
        <f t="shared" si="48"/>
        <v>0</v>
      </c>
      <c r="M343" s="224">
        <f t="shared" si="49"/>
        <v>64103120.214315832</v>
      </c>
      <c r="N343" s="211">
        <v>486160</v>
      </c>
      <c r="O343" s="12">
        <v>3090614.1185936541</v>
      </c>
      <c r="P343" s="255">
        <f t="shared" si="51"/>
        <v>0</v>
      </c>
      <c r="Q343" s="230">
        <f t="shared" si="50"/>
        <v>64103120.214315832</v>
      </c>
    </row>
    <row r="344" spans="1:17">
      <c r="A344" s="8" t="s">
        <v>221</v>
      </c>
      <c r="B344" s="9" t="s">
        <v>224</v>
      </c>
      <c r="C344" s="9" t="s">
        <v>225</v>
      </c>
      <c r="D344" s="15">
        <v>800920738.64481008</v>
      </c>
      <c r="E344" s="12">
        <v>875168769</v>
      </c>
      <c r="F344" s="213"/>
      <c r="G344" s="12">
        <f t="shared" si="45"/>
        <v>0</v>
      </c>
      <c r="H344" s="13">
        <f t="shared" si="52"/>
        <v>0</v>
      </c>
      <c r="I344" s="16">
        <f t="shared" si="46"/>
        <v>0</v>
      </c>
      <c r="J344" s="211">
        <f t="shared" si="47"/>
        <v>875168769</v>
      </c>
      <c r="K344" s="14">
        <f t="shared" si="53"/>
        <v>1.4396154946781863E-2</v>
      </c>
      <c r="L344" s="16">
        <f t="shared" si="48"/>
        <v>32751252.503928736</v>
      </c>
      <c r="M344" s="224">
        <f t="shared" si="49"/>
        <v>833671991.14873886</v>
      </c>
      <c r="N344" s="211">
        <v>0</v>
      </c>
      <c r="O344" s="12">
        <v>12132383</v>
      </c>
      <c r="P344" s="255">
        <f t="shared" si="51"/>
        <v>0</v>
      </c>
      <c r="Q344" s="230">
        <f t="shared" si="50"/>
        <v>833671991.14873886</v>
      </c>
    </row>
    <row r="345" spans="1:17">
      <c r="A345" s="8" t="s">
        <v>221</v>
      </c>
      <c r="B345" s="9" t="s">
        <v>226</v>
      </c>
      <c r="C345" s="9" t="s">
        <v>227</v>
      </c>
      <c r="D345" s="15">
        <v>458101760.84409451</v>
      </c>
      <c r="E345" s="12">
        <v>652897374</v>
      </c>
      <c r="F345" s="213"/>
      <c r="G345" s="12">
        <f t="shared" si="45"/>
        <v>0</v>
      </c>
      <c r="H345" s="13">
        <f t="shared" si="52"/>
        <v>0</v>
      </c>
      <c r="I345" s="16">
        <f t="shared" si="46"/>
        <v>0</v>
      </c>
      <c r="J345" s="211">
        <f t="shared" si="47"/>
        <v>652897374</v>
      </c>
      <c r="K345" s="14">
        <f t="shared" si="53"/>
        <v>1.0739884800952018E-2</v>
      </c>
      <c r="L345" s="16">
        <f t="shared" si="48"/>
        <v>24433237.922165841</v>
      </c>
      <c r="M345" s="224">
        <f t="shared" si="49"/>
        <v>482534998.76626039</v>
      </c>
      <c r="N345" s="211">
        <v>0</v>
      </c>
      <c r="O345" s="12">
        <v>11677883</v>
      </c>
      <c r="P345" s="255">
        <f t="shared" si="51"/>
        <v>0</v>
      </c>
      <c r="Q345" s="230">
        <f t="shared" si="50"/>
        <v>482534998.76626039</v>
      </c>
    </row>
    <row r="346" spans="1:17">
      <c r="A346" s="8" t="s">
        <v>221</v>
      </c>
      <c r="B346" s="9" t="s">
        <v>802</v>
      </c>
      <c r="C346" s="9" t="s">
        <v>803</v>
      </c>
      <c r="D346" s="15">
        <v>20451020.612141035</v>
      </c>
      <c r="E346" s="12">
        <v>24033110</v>
      </c>
      <c r="F346" s="213">
        <v>1</v>
      </c>
      <c r="G346" s="12">
        <f t="shared" si="45"/>
        <v>24033110</v>
      </c>
      <c r="H346" s="13">
        <f t="shared" si="52"/>
        <v>1.1563771216631491E-3</v>
      </c>
      <c r="I346" s="16">
        <f t="shared" si="46"/>
        <v>1416561.9740373576</v>
      </c>
      <c r="J346" s="211">
        <f t="shared" si="47"/>
        <v>0</v>
      </c>
      <c r="K346" s="14">
        <f t="shared" si="53"/>
        <v>0</v>
      </c>
      <c r="L346" s="16">
        <f t="shared" si="48"/>
        <v>0</v>
      </c>
      <c r="M346" s="224">
        <f t="shared" si="49"/>
        <v>21867582.586178392</v>
      </c>
      <c r="N346" s="211">
        <v>445012</v>
      </c>
      <c r="O346" s="12">
        <v>1225790.7837054315</v>
      </c>
      <c r="P346" s="255">
        <f t="shared" si="51"/>
        <v>0</v>
      </c>
      <c r="Q346" s="230">
        <f t="shared" si="50"/>
        <v>21867582.586178392</v>
      </c>
    </row>
    <row r="347" spans="1:17">
      <c r="A347" s="8" t="s">
        <v>221</v>
      </c>
      <c r="B347" s="9" t="s">
        <v>804</v>
      </c>
      <c r="C347" s="9" t="s">
        <v>805</v>
      </c>
      <c r="D347" s="15">
        <v>10542501.67192995</v>
      </c>
      <c r="E347" s="12">
        <v>10922062</v>
      </c>
      <c r="F347" s="213"/>
      <c r="G347" s="12">
        <f t="shared" si="45"/>
        <v>0</v>
      </c>
      <c r="H347" s="13">
        <f t="shared" si="52"/>
        <v>0</v>
      </c>
      <c r="I347" s="16">
        <f t="shared" si="46"/>
        <v>0</v>
      </c>
      <c r="J347" s="211">
        <f t="shared" si="47"/>
        <v>10922062</v>
      </c>
      <c r="K347" s="14">
        <f t="shared" si="53"/>
        <v>1.796632860539819E-4</v>
      </c>
      <c r="L347" s="16">
        <f t="shared" si="48"/>
        <v>408733.97577280883</v>
      </c>
      <c r="M347" s="224">
        <f t="shared" si="49"/>
        <v>10951235.647702759</v>
      </c>
      <c r="N347" s="211">
        <v>132356</v>
      </c>
      <c r="O347" s="12">
        <v>145148</v>
      </c>
      <c r="P347" s="255">
        <f t="shared" si="51"/>
        <v>0</v>
      </c>
      <c r="Q347" s="230">
        <f t="shared" si="50"/>
        <v>10951235.647702759</v>
      </c>
    </row>
    <row r="348" spans="1:17">
      <c r="A348" s="8" t="s">
        <v>221</v>
      </c>
      <c r="B348" s="9" t="s">
        <v>228</v>
      </c>
      <c r="C348" s="9" t="s">
        <v>229</v>
      </c>
      <c r="D348" s="15">
        <v>63290812.007000946</v>
      </c>
      <c r="E348" s="12">
        <v>78738662</v>
      </c>
      <c r="F348" s="213"/>
      <c r="G348" s="12">
        <f t="shared" si="45"/>
        <v>0</v>
      </c>
      <c r="H348" s="13">
        <f t="shared" si="52"/>
        <v>0</v>
      </c>
      <c r="I348" s="16">
        <f t="shared" si="46"/>
        <v>0</v>
      </c>
      <c r="J348" s="211">
        <f t="shared" si="47"/>
        <v>78738662</v>
      </c>
      <c r="K348" s="14">
        <f t="shared" si="53"/>
        <v>1.2952175838604281E-3</v>
      </c>
      <c r="L348" s="16">
        <f t="shared" si="48"/>
        <v>2946620.0032824739</v>
      </c>
      <c r="M348" s="224">
        <f t="shared" si="49"/>
        <v>66237432.010283418</v>
      </c>
      <c r="N348" s="211">
        <v>0</v>
      </c>
      <c r="O348" s="12">
        <v>1219567</v>
      </c>
      <c r="P348" s="255">
        <f t="shared" si="51"/>
        <v>0</v>
      </c>
      <c r="Q348" s="230">
        <f t="shared" si="50"/>
        <v>66237432.010283418</v>
      </c>
    </row>
    <row r="349" spans="1:17">
      <c r="A349" s="8" t="s">
        <v>230</v>
      </c>
      <c r="B349" s="9" t="s">
        <v>806</v>
      </c>
      <c r="C349" s="9" t="s">
        <v>807</v>
      </c>
      <c r="D349" s="15">
        <v>8682215.684099244</v>
      </c>
      <c r="E349" s="12">
        <v>10895947</v>
      </c>
      <c r="F349" s="213"/>
      <c r="G349" s="12">
        <f t="shared" si="45"/>
        <v>0</v>
      </c>
      <c r="H349" s="13">
        <f t="shared" si="52"/>
        <v>0</v>
      </c>
      <c r="I349" s="16">
        <f t="shared" si="46"/>
        <v>0</v>
      </c>
      <c r="J349" s="211">
        <f t="shared" si="47"/>
        <v>10895947</v>
      </c>
      <c r="K349" s="14">
        <f t="shared" si="53"/>
        <v>1.792337053836561E-4</v>
      </c>
      <c r="L349" s="16">
        <f t="shared" si="48"/>
        <v>407756.67974781763</v>
      </c>
      <c r="M349" s="224">
        <f t="shared" si="49"/>
        <v>9089972.363847062</v>
      </c>
      <c r="N349" s="211">
        <v>0</v>
      </c>
      <c r="O349" s="12">
        <v>0</v>
      </c>
      <c r="P349" s="255">
        <f t="shared" si="51"/>
        <v>0</v>
      </c>
      <c r="Q349" s="230">
        <f t="shared" si="50"/>
        <v>9089972.363847062</v>
      </c>
    </row>
    <row r="350" spans="1:17">
      <c r="A350" s="8" t="s">
        <v>230</v>
      </c>
      <c r="B350" s="9" t="s">
        <v>808</v>
      </c>
      <c r="C350" s="9" t="s">
        <v>809</v>
      </c>
      <c r="D350" s="15">
        <v>208238819.36043859</v>
      </c>
      <c r="E350" s="12">
        <v>208920151</v>
      </c>
      <c r="F350" s="213">
        <v>1</v>
      </c>
      <c r="G350" s="12">
        <f t="shared" si="45"/>
        <v>208920151</v>
      </c>
      <c r="H350" s="13">
        <f t="shared" si="52"/>
        <v>1.0052401993367087E-2</v>
      </c>
      <c r="I350" s="16">
        <f t="shared" si="46"/>
        <v>12314192.441874681</v>
      </c>
      <c r="J350" s="211">
        <f t="shared" si="47"/>
        <v>0</v>
      </c>
      <c r="K350" s="14">
        <f t="shared" si="53"/>
        <v>0</v>
      </c>
      <c r="L350" s="16">
        <f t="shared" si="48"/>
        <v>0</v>
      </c>
      <c r="M350" s="224">
        <f t="shared" si="49"/>
        <v>220553011.80231327</v>
      </c>
      <c r="N350" s="211">
        <v>16427716</v>
      </c>
      <c r="O350" s="12">
        <v>12481393.003446916</v>
      </c>
      <c r="P350" s="255">
        <f t="shared" si="51"/>
        <v>3946322.9965530839</v>
      </c>
      <c r="Q350" s="230">
        <f t="shared" si="50"/>
        <v>216606688.80576017</v>
      </c>
    </row>
    <row r="351" spans="1:17">
      <c r="A351" s="8" t="s">
        <v>230</v>
      </c>
      <c r="B351" s="9" t="s">
        <v>810</v>
      </c>
      <c r="C351" s="9" t="s">
        <v>811</v>
      </c>
      <c r="D351" s="15">
        <v>1289178.670424286</v>
      </c>
      <c r="E351" s="12">
        <v>4169491</v>
      </c>
      <c r="F351" s="213"/>
      <c r="G351" s="12">
        <f t="shared" si="45"/>
        <v>0</v>
      </c>
      <c r="H351" s="13">
        <f t="shared" si="52"/>
        <v>0</v>
      </c>
      <c r="I351" s="16">
        <f t="shared" si="46"/>
        <v>0</v>
      </c>
      <c r="J351" s="211">
        <f t="shared" si="47"/>
        <v>4169491</v>
      </c>
      <c r="K351" s="14">
        <f t="shared" si="53"/>
        <v>6.8586357981899668E-5</v>
      </c>
      <c r="L351" s="16">
        <f t="shared" si="48"/>
        <v>156033.96440882175</v>
      </c>
      <c r="M351" s="224">
        <f t="shared" si="49"/>
        <v>1445212.6348331077</v>
      </c>
      <c r="N351" s="211">
        <v>0</v>
      </c>
      <c r="O351" s="12">
        <v>0</v>
      </c>
      <c r="P351" s="255">
        <f t="shared" si="51"/>
        <v>0</v>
      </c>
      <c r="Q351" s="230">
        <f t="shared" si="50"/>
        <v>1445212.6348331077</v>
      </c>
    </row>
    <row r="352" spans="1:17">
      <c r="A352" s="8" t="s">
        <v>230</v>
      </c>
      <c r="B352" s="9" t="s">
        <v>231</v>
      </c>
      <c r="C352" s="9" t="s">
        <v>232</v>
      </c>
      <c r="D352" s="15">
        <v>154268058.12433118</v>
      </c>
      <c r="E352" s="12">
        <v>188967490</v>
      </c>
      <c r="F352" s="213">
        <v>1</v>
      </c>
      <c r="G352" s="12">
        <f t="shared" si="45"/>
        <v>188967490</v>
      </c>
      <c r="H352" s="13">
        <f t="shared" si="52"/>
        <v>9.0923597559412778E-3</v>
      </c>
      <c r="I352" s="16">
        <f t="shared" si="46"/>
        <v>11138140.701028066</v>
      </c>
      <c r="J352" s="211">
        <f t="shared" si="47"/>
        <v>0</v>
      </c>
      <c r="K352" s="14">
        <f t="shared" si="53"/>
        <v>0</v>
      </c>
      <c r="L352" s="16">
        <f t="shared" si="48"/>
        <v>0</v>
      </c>
      <c r="M352" s="224">
        <f t="shared" si="49"/>
        <v>165406198.82535926</v>
      </c>
      <c r="N352" s="211">
        <v>0</v>
      </c>
      <c r="O352" s="12">
        <v>10609726.086977417</v>
      </c>
      <c r="P352" s="255">
        <f t="shared" si="51"/>
        <v>0</v>
      </c>
      <c r="Q352" s="230">
        <f t="shared" si="50"/>
        <v>165406198.82535926</v>
      </c>
    </row>
    <row r="353" spans="1:17">
      <c r="A353" s="8" t="s">
        <v>230</v>
      </c>
      <c r="B353" s="9" t="s">
        <v>233</v>
      </c>
      <c r="C353" s="9" t="s">
        <v>234</v>
      </c>
      <c r="D353" s="15">
        <v>83489146.294708446</v>
      </c>
      <c r="E353" s="12">
        <v>92264340</v>
      </c>
      <c r="F353" s="213"/>
      <c r="G353" s="12">
        <f t="shared" si="45"/>
        <v>0</v>
      </c>
      <c r="H353" s="13">
        <f t="shared" si="52"/>
        <v>0</v>
      </c>
      <c r="I353" s="16">
        <f t="shared" si="46"/>
        <v>0</v>
      </c>
      <c r="J353" s="211">
        <f t="shared" si="47"/>
        <v>92264340</v>
      </c>
      <c r="K353" s="14">
        <f t="shared" si="53"/>
        <v>1.5177092484918912E-3</v>
      </c>
      <c r="L353" s="16">
        <f t="shared" si="48"/>
        <v>3452788.5403190525</v>
      </c>
      <c r="M353" s="224">
        <f t="shared" si="49"/>
        <v>86941934.835027501</v>
      </c>
      <c r="N353" s="211">
        <v>1533653</v>
      </c>
      <c r="O353" s="12">
        <v>8942836.5241910964</v>
      </c>
      <c r="P353" s="255">
        <f t="shared" si="51"/>
        <v>0</v>
      </c>
      <c r="Q353" s="230">
        <f t="shared" si="50"/>
        <v>86941934.835027501</v>
      </c>
    </row>
    <row r="354" spans="1:17">
      <c r="A354" s="8" t="s">
        <v>230</v>
      </c>
      <c r="B354" s="9" t="s">
        <v>235</v>
      </c>
      <c r="C354" s="9" t="s">
        <v>236</v>
      </c>
      <c r="D354" s="15">
        <v>1124752920.7533062</v>
      </c>
      <c r="E354" s="12">
        <v>1360300805</v>
      </c>
      <c r="F354" s="213"/>
      <c r="G354" s="12">
        <f t="shared" si="45"/>
        <v>0</v>
      </c>
      <c r="H354" s="13">
        <f t="shared" si="52"/>
        <v>0</v>
      </c>
      <c r="I354" s="16">
        <f t="shared" si="46"/>
        <v>0</v>
      </c>
      <c r="J354" s="211">
        <f t="shared" si="47"/>
        <v>1360300805</v>
      </c>
      <c r="K354" s="14">
        <f t="shared" si="53"/>
        <v>2.237637111455482E-2</v>
      </c>
      <c r="L354" s="16">
        <f t="shared" si="48"/>
        <v>50906244.285612218</v>
      </c>
      <c r="M354" s="224">
        <f t="shared" si="49"/>
        <v>1175659165.0389183</v>
      </c>
      <c r="N354" s="211">
        <v>0</v>
      </c>
      <c r="O354" s="12">
        <v>74013456.375183672</v>
      </c>
      <c r="P354" s="255">
        <f t="shared" si="51"/>
        <v>0</v>
      </c>
      <c r="Q354" s="230">
        <f t="shared" si="50"/>
        <v>1175659165.0389183</v>
      </c>
    </row>
    <row r="355" spans="1:17">
      <c r="A355" s="8" t="s">
        <v>230</v>
      </c>
      <c r="B355" s="9" t="s">
        <v>237</v>
      </c>
      <c r="C355" s="9" t="s">
        <v>238</v>
      </c>
      <c r="D355" s="15">
        <v>461786929.96586913</v>
      </c>
      <c r="E355" s="12">
        <v>600304753</v>
      </c>
      <c r="F355" s="213"/>
      <c r="G355" s="12">
        <f t="shared" si="45"/>
        <v>0</v>
      </c>
      <c r="H355" s="13">
        <f t="shared" si="52"/>
        <v>0</v>
      </c>
      <c r="I355" s="16">
        <f t="shared" si="46"/>
        <v>0</v>
      </c>
      <c r="J355" s="211">
        <f t="shared" si="47"/>
        <v>600304753</v>
      </c>
      <c r="K355" s="14">
        <f t="shared" si="53"/>
        <v>9.8747584986977679E-3</v>
      </c>
      <c r="L355" s="16">
        <f t="shared" si="48"/>
        <v>22465075.58453742</v>
      </c>
      <c r="M355" s="224">
        <f t="shared" si="49"/>
        <v>484252005.55040658</v>
      </c>
      <c r="N355" s="211">
        <v>0</v>
      </c>
      <c r="O355" s="12">
        <v>71931422.78257665</v>
      </c>
      <c r="P355" s="255">
        <f t="shared" si="51"/>
        <v>0</v>
      </c>
      <c r="Q355" s="230">
        <f t="shared" si="50"/>
        <v>484252005.55040658</v>
      </c>
    </row>
    <row r="356" spans="1:17">
      <c r="A356" s="8" t="s">
        <v>230</v>
      </c>
      <c r="B356" s="9" t="s">
        <v>239</v>
      </c>
      <c r="C356" s="9" t="s">
        <v>240</v>
      </c>
      <c r="D356" s="15">
        <v>773055213.20365739</v>
      </c>
      <c r="E356" s="12">
        <v>785875753</v>
      </c>
      <c r="F356" s="213"/>
      <c r="G356" s="12">
        <f t="shared" si="45"/>
        <v>0</v>
      </c>
      <c r="H356" s="13">
        <f t="shared" si="52"/>
        <v>0</v>
      </c>
      <c r="I356" s="16">
        <f t="shared" si="46"/>
        <v>0</v>
      </c>
      <c r="J356" s="211">
        <f t="shared" si="47"/>
        <v>785875753</v>
      </c>
      <c r="K356" s="14">
        <f t="shared" si="53"/>
        <v>1.2927322717461906E-2</v>
      </c>
      <c r="L356" s="16">
        <f t="shared" si="48"/>
        <v>29409659.182225835</v>
      </c>
      <c r="M356" s="224">
        <f t="shared" si="49"/>
        <v>802464872.38588321</v>
      </c>
      <c r="N356" s="211">
        <v>60199079</v>
      </c>
      <c r="O356" s="12">
        <v>62103638.939941168</v>
      </c>
      <c r="P356" s="255">
        <f t="shared" si="51"/>
        <v>0</v>
      </c>
      <c r="Q356" s="230">
        <f t="shared" si="50"/>
        <v>802464872.38588321</v>
      </c>
    </row>
    <row r="357" spans="1:17">
      <c r="A357" s="8" t="s">
        <v>230</v>
      </c>
      <c r="B357" s="9" t="s">
        <v>241</v>
      </c>
      <c r="C357" s="9" t="s">
        <v>242</v>
      </c>
      <c r="D357" s="15">
        <v>797791760.66221583</v>
      </c>
      <c r="E357" s="12">
        <v>975045786</v>
      </c>
      <c r="F357" s="213"/>
      <c r="G357" s="12">
        <f t="shared" si="45"/>
        <v>0</v>
      </c>
      <c r="H357" s="13">
        <f t="shared" si="52"/>
        <v>0</v>
      </c>
      <c r="I357" s="16">
        <f t="shared" si="46"/>
        <v>0</v>
      </c>
      <c r="J357" s="211">
        <f t="shared" si="47"/>
        <v>975045786</v>
      </c>
      <c r="K357" s="14">
        <f t="shared" si="53"/>
        <v>1.6039089502133171E-2</v>
      </c>
      <c r="L357" s="16">
        <f t="shared" si="48"/>
        <v>36488928.617352962</v>
      </c>
      <c r="M357" s="224">
        <f t="shared" si="49"/>
        <v>834280689.27956879</v>
      </c>
      <c r="N357" s="211">
        <v>0</v>
      </c>
      <c r="O357" s="12">
        <v>14975295</v>
      </c>
      <c r="P357" s="255">
        <f t="shared" si="51"/>
        <v>0</v>
      </c>
      <c r="Q357" s="230">
        <f t="shared" si="50"/>
        <v>834280689.27956879</v>
      </c>
    </row>
    <row r="358" spans="1:17">
      <c r="A358" s="8" t="s">
        <v>230</v>
      </c>
      <c r="B358" s="9" t="s">
        <v>243</v>
      </c>
      <c r="C358" s="9" t="s">
        <v>244</v>
      </c>
      <c r="D358" s="15">
        <v>784624063.21824276</v>
      </c>
      <c r="E358" s="12">
        <v>1013046976</v>
      </c>
      <c r="F358" s="213"/>
      <c r="G358" s="12">
        <f t="shared" si="45"/>
        <v>0</v>
      </c>
      <c r="H358" s="13">
        <f t="shared" si="52"/>
        <v>0</v>
      </c>
      <c r="I358" s="16">
        <f t="shared" si="46"/>
        <v>0</v>
      </c>
      <c r="J358" s="211">
        <f t="shared" si="47"/>
        <v>1013046976</v>
      </c>
      <c r="K358" s="14">
        <f t="shared" si="53"/>
        <v>1.6664192955067398E-2</v>
      </c>
      <c r="L358" s="16">
        <f t="shared" si="48"/>
        <v>37911038.972778328</v>
      </c>
      <c r="M358" s="224">
        <f t="shared" si="49"/>
        <v>822535102.19102108</v>
      </c>
      <c r="N358" s="211">
        <v>0</v>
      </c>
      <c r="O358" s="12">
        <v>59211092.722222224</v>
      </c>
      <c r="P358" s="255">
        <f t="shared" si="51"/>
        <v>0</v>
      </c>
      <c r="Q358" s="230">
        <f t="shared" si="50"/>
        <v>822535102.19102108</v>
      </c>
    </row>
    <row r="359" spans="1:17">
      <c r="A359" s="8" t="s">
        <v>230</v>
      </c>
      <c r="B359" s="9" t="s">
        <v>245</v>
      </c>
      <c r="C359" s="9" t="s">
        <v>246</v>
      </c>
      <c r="D359" s="15">
        <v>1376990306.5201373</v>
      </c>
      <c r="E359" s="12">
        <v>1536671867</v>
      </c>
      <c r="F359" s="213"/>
      <c r="G359" s="12">
        <f t="shared" si="45"/>
        <v>0</v>
      </c>
      <c r="H359" s="13">
        <f t="shared" si="52"/>
        <v>0</v>
      </c>
      <c r="I359" s="16">
        <f t="shared" si="46"/>
        <v>0</v>
      </c>
      <c r="J359" s="211">
        <f t="shared" si="47"/>
        <v>1536671867</v>
      </c>
      <c r="K359" s="14">
        <f t="shared" si="53"/>
        <v>2.5277600256428449E-2</v>
      </c>
      <c r="L359" s="16">
        <f t="shared" si="48"/>
        <v>57506540.583374724</v>
      </c>
      <c r="M359" s="224">
        <f t="shared" si="49"/>
        <v>1434496847.103512</v>
      </c>
      <c r="N359" s="211">
        <v>0</v>
      </c>
      <c r="O359" s="12">
        <v>101506692.46199769</v>
      </c>
      <c r="P359" s="255">
        <f t="shared" si="51"/>
        <v>0</v>
      </c>
      <c r="Q359" s="230">
        <f t="shared" si="50"/>
        <v>1434496847.103512</v>
      </c>
    </row>
    <row r="360" spans="1:17">
      <c r="A360" s="8" t="s">
        <v>230</v>
      </c>
      <c r="B360" s="9" t="s">
        <v>247</v>
      </c>
      <c r="C360" s="9" t="s">
        <v>248</v>
      </c>
      <c r="D360" s="15">
        <v>209648860.7099537</v>
      </c>
      <c r="E360" s="12">
        <v>288908681</v>
      </c>
      <c r="F360" s="213"/>
      <c r="G360" s="12">
        <f t="shared" si="45"/>
        <v>0</v>
      </c>
      <c r="H360" s="13">
        <f t="shared" si="52"/>
        <v>0</v>
      </c>
      <c r="I360" s="16">
        <f t="shared" si="46"/>
        <v>0</v>
      </c>
      <c r="J360" s="211">
        <f t="shared" si="47"/>
        <v>288908681</v>
      </c>
      <c r="K360" s="14">
        <f t="shared" si="53"/>
        <v>4.7524252286776621E-3</v>
      </c>
      <c r="L360" s="16">
        <f t="shared" si="48"/>
        <v>10811767.395241681</v>
      </c>
      <c r="M360" s="224">
        <f t="shared" si="49"/>
        <v>220460628.10519537</v>
      </c>
      <c r="N360" s="211">
        <v>0</v>
      </c>
      <c r="O360" s="12">
        <v>4944060</v>
      </c>
      <c r="P360" s="255">
        <f t="shared" si="51"/>
        <v>0</v>
      </c>
      <c r="Q360" s="230">
        <f t="shared" si="50"/>
        <v>220460628.10519537</v>
      </c>
    </row>
    <row r="361" spans="1:17">
      <c r="A361" s="8" t="s">
        <v>230</v>
      </c>
      <c r="B361" s="9" t="s">
        <v>249</v>
      </c>
      <c r="C361" s="9" t="s">
        <v>250</v>
      </c>
      <c r="D361" s="15">
        <v>326908564.52018005</v>
      </c>
      <c r="E361" s="12">
        <v>436205479</v>
      </c>
      <c r="F361" s="213"/>
      <c r="G361" s="12">
        <f t="shared" si="45"/>
        <v>0</v>
      </c>
      <c r="H361" s="13">
        <f t="shared" si="52"/>
        <v>0</v>
      </c>
      <c r="I361" s="16">
        <f t="shared" si="46"/>
        <v>0</v>
      </c>
      <c r="J361" s="211">
        <f t="shared" si="47"/>
        <v>436205479</v>
      </c>
      <c r="K361" s="14">
        <f t="shared" si="53"/>
        <v>7.1753950629369423E-3</v>
      </c>
      <c r="L361" s="16">
        <f t="shared" si="48"/>
        <v>16324023.768181544</v>
      </c>
      <c r="M361" s="224">
        <f t="shared" si="49"/>
        <v>343232588.28836161</v>
      </c>
      <c r="N361" s="211">
        <v>0</v>
      </c>
      <c r="O361" s="12">
        <v>7396226</v>
      </c>
      <c r="P361" s="255">
        <f t="shared" si="51"/>
        <v>0</v>
      </c>
      <c r="Q361" s="230">
        <f t="shared" si="50"/>
        <v>343232588.28836161</v>
      </c>
    </row>
    <row r="362" spans="1:17">
      <c r="A362" s="8" t="s">
        <v>230</v>
      </c>
      <c r="B362" s="9" t="s">
        <v>251</v>
      </c>
      <c r="C362" s="9" t="s">
        <v>252</v>
      </c>
      <c r="D362" s="15">
        <v>533018419.96636653</v>
      </c>
      <c r="E362" s="12">
        <v>664109317</v>
      </c>
      <c r="F362" s="213"/>
      <c r="G362" s="12">
        <f t="shared" si="45"/>
        <v>0</v>
      </c>
      <c r="H362" s="13">
        <f t="shared" si="52"/>
        <v>0</v>
      </c>
      <c r="I362" s="16">
        <f t="shared" si="46"/>
        <v>0</v>
      </c>
      <c r="J362" s="211">
        <f t="shared" si="47"/>
        <v>664109317</v>
      </c>
      <c r="K362" s="14">
        <f t="shared" si="53"/>
        <v>1.0924316506469706E-2</v>
      </c>
      <c r="L362" s="16">
        <f t="shared" si="48"/>
        <v>24852820.052218582</v>
      </c>
      <c r="M362" s="224">
        <f t="shared" si="49"/>
        <v>557871240.01858509</v>
      </c>
      <c r="N362" s="211">
        <v>0</v>
      </c>
      <c r="O362" s="12">
        <v>12000000</v>
      </c>
      <c r="P362" s="255">
        <f t="shared" si="51"/>
        <v>0</v>
      </c>
      <c r="Q362" s="230">
        <f t="shared" si="50"/>
        <v>557871240.01858509</v>
      </c>
    </row>
    <row r="363" spans="1:17">
      <c r="A363" s="8" t="s">
        <v>230</v>
      </c>
      <c r="B363" s="9" t="s">
        <v>253</v>
      </c>
      <c r="C363" s="9" t="s">
        <v>254</v>
      </c>
      <c r="D363" s="15">
        <v>392109067.85676879</v>
      </c>
      <c r="E363" s="12">
        <v>574385802</v>
      </c>
      <c r="F363" s="213"/>
      <c r="G363" s="12">
        <f t="shared" si="45"/>
        <v>0</v>
      </c>
      <c r="H363" s="13">
        <f t="shared" si="52"/>
        <v>0</v>
      </c>
      <c r="I363" s="16">
        <f t="shared" si="46"/>
        <v>0</v>
      </c>
      <c r="J363" s="211">
        <f t="shared" si="47"/>
        <v>574385802</v>
      </c>
      <c r="K363" s="14">
        <f t="shared" si="53"/>
        <v>9.4484027512453054E-3</v>
      </c>
      <c r="L363" s="16">
        <f t="shared" si="48"/>
        <v>21495116.25908307</v>
      </c>
      <c r="M363" s="224">
        <f t="shared" si="49"/>
        <v>413604184.11585188</v>
      </c>
      <c r="N363" s="211">
        <v>0</v>
      </c>
      <c r="O363" s="12">
        <v>10123849</v>
      </c>
      <c r="P363" s="255">
        <f t="shared" si="51"/>
        <v>0</v>
      </c>
      <c r="Q363" s="230">
        <f t="shared" si="50"/>
        <v>413604184.11585188</v>
      </c>
    </row>
    <row r="364" spans="1:17">
      <c r="A364" s="8" t="s">
        <v>230</v>
      </c>
      <c r="B364" s="9" t="s">
        <v>812</v>
      </c>
      <c r="C364" s="9" t="s">
        <v>813</v>
      </c>
      <c r="D364" s="15">
        <v>3359913.6228781338</v>
      </c>
      <c r="E364" s="12">
        <v>5209310</v>
      </c>
      <c r="F364" s="213"/>
      <c r="G364" s="12">
        <f t="shared" si="45"/>
        <v>0</v>
      </c>
      <c r="H364" s="13">
        <f t="shared" si="52"/>
        <v>0</v>
      </c>
      <c r="I364" s="16">
        <f t="shared" si="46"/>
        <v>0</v>
      </c>
      <c r="J364" s="211">
        <f t="shared" si="47"/>
        <v>5209310</v>
      </c>
      <c r="K364" s="14">
        <f t="shared" si="53"/>
        <v>8.5690939373340712E-5</v>
      </c>
      <c r="L364" s="16">
        <f t="shared" si="48"/>
        <v>194946.88707435012</v>
      </c>
      <c r="M364" s="224">
        <f t="shared" si="49"/>
        <v>3554860.5099524837</v>
      </c>
      <c r="N364" s="211">
        <v>0</v>
      </c>
      <c r="O364" s="12">
        <v>0</v>
      </c>
      <c r="P364" s="255">
        <f t="shared" si="51"/>
        <v>0</v>
      </c>
      <c r="Q364" s="230">
        <f t="shared" si="50"/>
        <v>3554860.5099524837</v>
      </c>
    </row>
    <row r="365" spans="1:17">
      <c r="A365" s="8" t="s">
        <v>230</v>
      </c>
      <c r="B365" s="9" t="s">
        <v>255</v>
      </c>
      <c r="C365" s="9" t="s">
        <v>256</v>
      </c>
      <c r="D365" s="15">
        <v>123206804.91732328</v>
      </c>
      <c r="E365" s="12">
        <v>146088294</v>
      </c>
      <c r="F365" s="213"/>
      <c r="G365" s="12">
        <f t="shared" si="45"/>
        <v>0</v>
      </c>
      <c r="H365" s="13">
        <f t="shared" si="52"/>
        <v>0</v>
      </c>
      <c r="I365" s="16">
        <f t="shared" si="46"/>
        <v>0</v>
      </c>
      <c r="J365" s="211">
        <f t="shared" si="47"/>
        <v>146088294</v>
      </c>
      <c r="K365" s="14">
        <f t="shared" si="53"/>
        <v>2.4030904561849406E-3</v>
      </c>
      <c r="L365" s="16">
        <f t="shared" si="48"/>
        <v>5467030.7878207397</v>
      </c>
      <c r="M365" s="224">
        <f t="shared" si="49"/>
        <v>128673835.70514402</v>
      </c>
      <c r="N365" s="211">
        <v>0</v>
      </c>
      <c r="O365" s="12">
        <v>1534491</v>
      </c>
      <c r="P365" s="255">
        <f t="shared" si="51"/>
        <v>0</v>
      </c>
      <c r="Q365" s="230">
        <f t="shared" si="50"/>
        <v>128673835.70514402</v>
      </c>
    </row>
    <row r="366" spans="1:17">
      <c r="A366" s="8" t="s">
        <v>230</v>
      </c>
      <c r="B366" s="9" t="s">
        <v>257</v>
      </c>
      <c r="C366" s="9" t="s">
        <v>258</v>
      </c>
      <c r="D366" s="15">
        <v>91586906.778138027</v>
      </c>
      <c r="E366" s="12">
        <v>83482088</v>
      </c>
      <c r="F366" s="213"/>
      <c r="G366" s="12">
        <f t="shared" si="45"/>
        <v>0</v>
      </c>
      <c r="H366" s="13">
        <f t="shared" si="52"/>
        <v>0</v>
      </c>
      <c r="I366" s="16">
        <f t="shared" si="46"/>
        <v>0</v>
      </c>
      <c r="J366" s="211">
        <f t="shared" si="47"/>
        <v>83482088</v>
      </c>
      <c r="K366" s="14">
        <f t="shared" si="53"/>
        <v>1.3732449290919323E-3</v>
      </c>
      <c r="L366" s="16">
        <f t="shared" si="48"/>
        <v>3124132.2136841458</v>
      </c>
      <c r="M366" s="224">
        <f t="shared" si="49"/>
        <v>94711038.991822168</v>
      </c>
      <c r="N366" s="211">
        <v>8104818</v>
      </c>
      <c r="O366" s="12">
        <v>0</v>
      </c>
      <c r="P366" s="255">
        <f t="shared" si="51"/>
        <v>8104818</v>
      </c>
      <c r="Q366" s="230">
        <f t="shared" si="50"/>
        <v>86606220.991822168</v>
      </c>
    </row>
    <row r="367" spans="1:17">
      <c r="A367" s="8" t="s">
        <v>230</v>
      </c>
      <c r="B367" s="9" t="s">
        <v>259</v>
      </c>
      <c r="C367" s="9" t="s">
        <v>260</v>
      </c>
      <c r="D367" s="15">
        <v>388108017.19340473</v>
      </c>
      <c r="E367" s="12">
        <v>283661409</v>
      </c>
      <c r="F367" s="213"/>
      <c r="G367" s="12">
        <f t="shared" si="45"/>
        <v>0</v>
      </c>
      <c r="H367" s="13">
        <f t="shared" si="52"/>
        <v>0</v>
      </c>
      <c r="I367" s="16">
        <f t="shared" si="46"/>
        <v>0</v>
      </c>
      <c r="J367" s="211">
        <f t="shared" si="47"/>
        <v>283661409</v>
      </c>
      <c r="K367" s="14">
        <f t="shared" si="53"/>
        <v>4.6661098305102603E-3</v>
      </c>
      <c r="L367" s="16">
        <f t="shared" si="48"/>
        <v>10615399.864410842</v>
      </c>
      <c r="M367" s="224">
        <f t="shared" si="49"/>
        <v>398723417.05781555</v>
      </c>
      <c r="N367" s="211">
        <v>49423689</v>
      </c>
      <c r="O367" s="12">
        <v>0</v>
      </c>
      <c r="P367" s="255">
        <f t="shared" si="51"/>
        <v>49423689</v>
      </c>
      <c r="Q367" s="230">
        <f t="shared" si="50"/>
        <v>349299728.05781555</v>
      </c>
    </row>
    <row r="368" spans="1:17">
      <c r="A368" s="8" t="s">
        <v>230</v>
      </c>
      <c r="B368" s="9" t="s">
        <v>261</v>
      </c>
      <c r="C368" s="9" t="s">
        <v>262</v>
      </c>
      <c r="D368" s="15">
        <v>752580447.16572762</v>
      </c>
      <c r="E368" s="12">
        <v>1000659282</v>
      </c>
      <c r="F368" s="213"/>
      <c r="G368" s="12">
        <f t="shared" si="45"/>
        <v>0</v>
      </c>
      <c r="H368" s="13">
        <f t="shared" si="52"/>
        <v>0</v>
      </c>
      <c r="I368" s="16">
        <f t="shared" si="46"/>
        <v>0</v>
      </c>
      <c r="J368" s="211">
        <f t="shared" si="47"/>
        <v>1000659282</v>
      </c>
      <c r="K368" s="14">
        <f t="shared" si="53"/>
        <v>1.6460420644429426E-2</v>
      </c>
      <c r="L368" s="16">
        <f t="shared" si="48"/>
        <v>37447456.966076948</v>
      </c>
      <c r="M368" s="224">
        <f t="shared" si="49"/>
        <v>790027904.13180459</v>
      </c>
      <c r="N368" s="211">
        <v>0</v>
      </c>
      <c r="O368" s="12">
        <v>0</v>
      </c>
      <c r="P368" s="255">
        <f t="shared" si="51"/>
        <v>0</v>
      </c>
      <c r="Q368" s="230">
        <f t="shared" si="50"/>
        <v>790027904.13180459</v>
      </c>
    </row>
    <row r="369" spans="1:17">
      <c r="A369" s="8" t="s">
        <v>230</v>
      </c>
      <c r="B369" s="9" t="s">
        <v>263</v>
      </c>
      <c r="C369" s="9" t="s">
        <v>264</v>
      </c>
      <c r="D369" s="15">
        <v>177450173.12478423</v>
      </c>
      <c r="E369" s="12">
        <v>176215550</v>
      </c>
      <c r="F369" s="213"/>
      <c r="G369" s="12">
        <f t="shared" si="45"/>
        <v>0</v>
      </c>
      <c r="H369" s="13">
        <f t="shared" si="52"/>
        <v>0</v>
      </c>
      <c r="I369" s="16">
        <f t="shared" si="46"/>
        <v>0</v>
      </c>
      <c r="J369" s="211">
        <f t="shared" si="47"/>
        <v>176215550</v>
      </c>
      <c r="K369" s="14">
        <f t="shared" si="53"/>
        <v>2.8986710354518908E-3</v>
      </c>
      <c r="L369" s="16">
        <f t="shared" si="48"/>
        <v>6594476.6056530513</v>
      </c>
      <c r="M369" s="224">
        <f t="shared" si="49"/>
        <v>184044649.73043728</v>
      </c>
      <c r="N369" s="211">
        <v>11092966</v>
      </c>
      <c r="O369" s="12">
        <v>9858342.9513769001</v>
      </c>
      <c r="P369" s="255">
        <f t="shared" si="51"/>
        <v>1234623.0486230999</v>
      </c>
      <c r="Q369" s="230">
        <f t="shared" si="50"/>
        <v>182810026.68181419</v>
      </c>
    </row>
    <row r="370" spans="1:17">
      <c r="A370" s="8" t="s">
        <v>230</v>
      </c>
      <c r="B370" s="9" t="s">
        <v>265</v>
      </c>
      <c r="C370" s="9" t="s">
        <v>266</v>
      </c>
      <c r="D370" s="15">
        <v>208802743.78286129</v>
      </c>
      <c r="E370" s="12">
        <v>215833676</v>
      </c>
      <c r="F370" s="213"/>
      <c r="G370" s="12">
        <f t="shared" si="45"/>
        <v>0</v>
      </c>
      <c r="H370" s="13">
        <f t="shared" si="52"/>
        <v>0</v>
      </c>
      <c r="I370" s="16">
        <f t="shared" si="46"/>
        <v>0</v>
      </c>
      <c r="J370" s="211">
        <f t="shared" si="47"/>
        <v>215833676</v>
      </c>
      <c r="K370" s="14">
        <f t="shared" si="53"/>
        <v>3.5503723995771535E-3</v>
      </c>
      <c r="L370" s="16">
        <f t="shared" si="48"/>
        <v>8077097.2090380238</v>
      </c>
      <c r="M370" s="224">
        <f t="shared" si="49"/>
        <v>216879840.99189931</v>
      </c>
      <c r="N370" s="211">
        <v>0</v>
      </c>
      <c r="O370" s="12">
        <v>0</v>
      </c>
      <c r="P370" s="255">
        <f t="shared" si="51"/>
        <v>0</v>
      </c>
      <c r="Q370" s="230">
        <f t="shared" si="50"/>
        <v>216879840.99189931</v>
      </c>
    </row>
    <row r="371" spans="1:17">
      <c r="A371" s="8" t="s">
        <v>230</v>
      </c>
      <c r="B371" s="9" t="s">
        <v>267</v>
      </c>
      <c r="C371" s="9" t="s">
        <v>268</v>
      </c>
      <c r="D371" s="15">
        <v>54342362.66776818</v>
      </c>
      <c r="E371" s="12">
        <v>33362359</v>
      </c>
      <c r="F371" s="213"/>
      <c r="G371" s="12">
        <f t="shared" si="45"/>
        <v>0</v>
      </c>
      <c r="H371" s="13">
        <f t="shared" si="52"/>
        <v>0</v>
      </c>
      <c r="I371" s="16">
        <f t="shared" si="46"/>
        <v>0</v>
      </c>
      <c r="J371" s="211">
        <f t="shared" si="47"/>
        <v>33362359</v>
      </c>
      <c r="K371" s="14">
        <f t="shared" si="53"/>
        <v>5.4879665107675061E-4</v>
      </c>
      <c r="L371" s="16">
        <f t="shared" si="48"/>
        <v>1248512.3811996076</v>
      </c>
      <c r="M371" s="224">
        <f t="shared" si="49"/>
        <v>55590875.048967786</v>
      </c>
      <c r="N371" s="211">
        <v>20980004</v>
      </c>
      <c r="O371" s="12">
        <v>0</v>
      </c>
      <c r="P371" s="255">
        <f t="shared" si="51"/>
        <v>20980004</v>
      </c>
      <c r="Q371" s="230">
        <f t="shared" si="50"/>
        <v>34610871.048967786</v>
      </c>
    </row>
    <row r="372" spans="1:17">
      <c r="A372" s="8" t="s">
        <v>230</v>
      </c>
      <c r="B372" s="9" t="s">
        <v>269</v>
      </c>
      <c r="C372" s="9" t="s">
        <v>270</v>
      </c>
      <c r="D372" s="15">
        <v>1743672788.2554853</v>
      </c>
      <c r="E372" s="12">
        <v>2236991335</v>
      </c>
      <c r="F372" s="213"/>
      <c r="G372" s="12">
        <f t="shared" si="45"/>
        <v>0</v>
      </c>
      <c r="H372" s="13">
        <f t="shared" si="52"/>
        <v>0</v>
      </c>
      <c r="I372" s="16">
        <f t="shared" si="46"/>
        <v>0</v>
      </c>
      <c r="J372" s="211">
        <f t="shared" si="47"/>
        <v>2236991335</v>
      </c>
      <c r="K372" s="14">
        <f t="shared" si="53"/>
        <v>3.6797558384157117E-2</v>
      </c>
      <c r="L372" s="16">
        <f t="shared" si="48"/>
        <v>83714445.323957443</v>
      </c>
      <c r="M372" s="224">
        <f t="shared" si="49"/>
        <v>1827387233.5794427</v>
      </c>
      <c r="N372" s="211">
        <v>0</v>
      </c>
      <c r="O372" s="12">
        <v>36666800</v>
      </c>
      <c r="P372" s="255">
        <f t="shared" si="51"/>
        <v>0</v>
      </c>
      <c r="Q372" s="230">
        <f t="shared" si="50"/>
        <v>1827387233.5794427</v>
      </c>
    </row>
    <row r="373" spans="1:17">
      <c r="A373" s="8" t="s">
        <v>230</v>
      </c>
      <c r="B373" s="9" t="s">
        <v>814</v>
      </c>
      <c r="C373" s="9" t="s">
        <v>815</v>
      </c>
      <c r="D373" s="15">
        <v>392059057.37570256</v>
      </c>
      <c r="E373" s="12">
        <v>560611768</v>
      </c>
      <c r="F373" s="213">
        <v>1</v>
      </c>
      <c r="G373" s="12">
        <f t="shared" si="45"/>
        <v>560611768</v>
      </c>
      <c r="H373" s="13">
        <f t="shared" si="52"/>
        <v>2.6974395850155434E-2</v>
      </c>
      <c r="I373" s="16">
        <f t="shared" si="46"/>
        <v>33043634.916440405</v>
      </c>
      <c r="J373" s="211">
        <f t="shared" si="47"/>
        <v>0</v>
      </c>
      <c r="K373" s="14">
        <f t="shared" si="53"/>
        <v>0</v>
      </c>
      <c r="L373" s="16">
        <f t="shared" si="48"/>
        <v>0</v>
      </c>
      <c r="M373" s="224">
        <f t="shared" si="49"/>
        <v>425102692.29214299</v>
      </c>
      <c r="N373" s="211">
        <v>0</v>
      </c>
      <c r="O373" s="12">
        <v>32755254.050990023</v>
      </c>
      <c r="P373" s="255">
        <f t="shared" si="51"/>
        <v>0</v>
      </c>
      <c r="Q373" s="230">
        <f t="shared" si="50"/>
        <v>425102692.29214299</v>
      </c>
    </row>
    <row r="374" spans="1:17">
      <c r="A374" s="8" t="s">
        <v>230</v>
      </c>
      <c r="B374" s="9" t="s">
        <v>816</v>
      </c>
      <c r="C374" s="9" t="s">
        <v>817</v>
      </c>
      <c r="D374" s="15">
        <v>19499089.095972806</v>
      </c>
      <c r="E374" s="12">
        <v>24776474</v>
      </c>
      <c r="F374" s="213">
        <v>1</v>
      </c>
      <c r="G374" s="12">
        <f t="shared" si="45"/>
        <v>24776474</v>
      </c>
      <c r="H374" s="13">
        <f t="shared" si="52"/>
        <v>1.1921448239150842E-3</v>
      </c>
      <c r="I374" s="16">
        <f t="shared" si="46"/>
        <v>1460377.409295978</v>
      </c>
      <c r="J374" s="211">
        <f t="shared" si="47"/>
        <v>0</v>
      </c>
      <c r="K374" s="14">
        <f t="shared" si="53"/>
        <v>0</v>
      </c>
      <c r="L374" s="16">
        <f t="shared" si="48"/>
        <v>0</v>
      </c>
      <c r="M374" s="224">
        <f t="shared" si="49"/>
        <v>20959466.505268782</v>
      </c>
      <c r="N374" s="211">
        <v>0</v>
      </c>
      <c r="O374" s="12">
        <v>402161</v>
      </c>
      <c r="P374" s="255">
        <f t="shared" si="51"/>
        <v>0</v>
      </c>
      <c r="Q374" s="230">
        <f t="shared" si="50"/>
        <v>20959466.505268782</v>
      </c>
    </row>
    <row r="375" spans="1:17">
      <c r="A375" s="8" t="s">
        <v>230</v>
      </c>
      <c r="B375" s="9" t="s">
        <v>818</v>
      </c>
      <c r="C375" s="9" t="s">
        <v>819</v>
      </c>
      <c r="D375" s="15">
        <v>8628299.0021278355</v>
      </c>
      <c r="E375" s="12">
        <v>12431895</v>
      </c>
      <c r="F375" s="213"/>
      <c r="G375" s="12">
        <f t="shared" si="45"/>
        <v>0</v>
      </c>
      <c r="H375" s="13">
        <f t="shared" si="52"/>
        <v>0</v>
      </c>
      <c r="I375" s="16">
        <f t="shared" si="46"/>
        <v>0</v>
      </c>
      <c r="J375" s="211">
        <f t="shared" si="47"/>
        <v>12431895</v>
      </c>
      <c r="K375" s="14">
        <f t="shared" si="53"/>
        <v>2.0449939833504582E-4</v>
      </c>
      <c r="L375" s="16">
        <f t="shared" si="48"/>
        <v>465236.13121222926</v>
      </c>
      <c r="M375" s="224">
        <f t="shared" si="49"/>
        <v>9093535.1333400644</v>
      </c>
      <c r="N375" s="211">
        <v>0</v>
      </c>
      <c r="O375" s="12">
        <v>0</v>
      </c>
      <c r="P375" s="255">
        <f t="shared" si="51"/>
        <v>0</v>
      </c>
      <c r="Q375" s="230">
        <f t="shared" si="50"/>
        <v>9093535.1333400644</v>
      </c>
    </row>
    <row r="376" spans="1:17">
      <c r="A376" s="8" t="s">
        <v>230</v>
      </c>
      <c r="B376" s="9" t="s">
        <v>820</v>
      </c>
      <c r="C376" s="9" t="s">
        <v>821</v>
      </c>
      <c r="D376" s="15">
        <v>427468.2571534125</v>
      </c>
      <c r="E376" s="12">
        <v>493501</v>
      </c>
      <c r="F376" s="213"/>
      <c r="G376" s="12">
        <f t="shared" si="45"/>
        <v>0</v>
      </c>
      <c r="H376" s="13">
        <f t="shared" si="52"/>
        <v>0</v>
      </c>
      <c r="I376" s="16">
        <f t="shared" si="46"/>
        <v>0</v>
      </c>
      <c r="J376" s="211">
        <f t="shared" si="47"/>
        <v>493501</v>
      </c>
      <c r="K376" s="14">
        <f t="shared" si="53"/>
        <v>8.1178820749164505E-6</v>
      </c>
      <c r="L376" s="16">
        <f t="shared" si="48"/>
        <v>18468.181720434925</v>
      </c>
      <c r="M376" s="224">
        <f t="shared" si="49"/>
        <v>445936.43887384742</v>
      </c>
      <c r="N376" s="211">
        <v>0</v>
      </c>
      <c r="O376" s="12">
        <v>0</v>
      </c>
      <c r="P376" s="255">
        <f t="shared" si="51"/>
        <v>0</v>
      </c>
      <c r="Q376" s="230">
        <f t="shared" si="50"/>
        <v>445936.43887384742</v>
      </c>
    </row>
    <row r="377" spans="1:17">
      <c r="A377" s="8" t="s">
        <v>230</v>
      </c>
      <c r="B377" s="9" t="s">
        <v>822</v>
      </c>
      <c r="C377" s="9" t="s">
        <v>823</v>
      </c>
      <c r="D377" s="15">
        <v>540290728.58801687</v>
      </c>
      <c r="E377" s="226">
        <v>566511697</v>
      </c>
      <c r="F377" s="213">
        <v>1</v>
      </c>
      <c r="G377" s="12">
        <f t="shared" si="45"/>
        <v>566511697</v>
      </c>
      <c r="H377" s="13">
        <f t="shared" si="52"/>
        <v>2.725827683414115E-2</v>
      </c>
      <c r="I377" s="16">
        <f t="shared" si="46"/>
        <v>33391389.121822909</v>
      </c>
      <c r="J377" s="211">
        <f t="shared" si="47"/>
        <v>0</v>
      </c>
      <c r="K377" s="14">
        <f t="shared" si="53"/>
        <v>0</v>
      </c>
      <c r="L377" s="16">
        <f t="shared" si="48"/>
        <v>0</v>
      </c>
      <c r="M377" s="224">
        <f t="shared" si="49"/>
        <v>573682117.70983982</v>
      </c>
      <c r="N377" s="211">
        <v>871693</v>
      </c>
      <c r="O377" s="12">
        <v>0</v>
      </c>
      <c r="P377" s="255">
        <f t="shared" si="51"/>
        <v>871693</v>
      </c>
      <c r="Q377" s="230">
        <f t="shared" si="50"/>
        <v>572810424.70983982</v>
      </c>
    </row>
    <row r="378" spans="1:17">
      <c r="A378" s="8" t="s">
        <v>230</v>
      </c>
      <c r="B378" s="9" t="s">
        <v>271</v>
      </c>
      <c r="C378" s="9" t="s">
        <v>272</v>
      </c>
      <c r="D378" s="15">
        <v>1298832.082117643</v>
      </c>
      <c r="E378" s="12">
        <v>1412172</v>
      </c>
      <c r="F378" s="213"/>
      <c r="G378" s="12">
        <f t="shared" si="45"/>
        <v>0</v>
      </c>
      <c r="H378" s="13">
        <f t="shared" si="52"/>
        <v>0</v>
      </c>
      <c r="I378" s="16">
        <f t="shared" si="46"/>
        <v>0</v>
      </c>
      <c r="J378" s="211">
        <f t="shared" si="47"/>
        <v>1412172</v>
      </c>
      <c r="K378" s="14">
        <f t="shared" si="53"/>
        <v>2.3229630265184698E-5</v>
      </c>
      <c r="L378" s="16">
        <f t="shared" si="48"/>
        <v>52847.408853295186</v>
      </c>
      <c r="M378" s="224">
        <f t="shared" si="49"/>
        <v>1351679.4909709382</v>
      </c>
      <c r="N378" s="211">
        <v>0</v>
      </c>
      <c r="O378" s="12">
        <v>0</v>
      </c>
      <c r="P378" s="255">
        <f t="shared" si="51"/>
        <v>0</v>
      </c>
      <c r="Q378" s="230">
        <f t="shared" si="50"/>
        <v>1351679.4909709382</v>
      </c>
    </row>
    <row r="379" spans="1:17">
      <c r="A379" s="8" t="s">
        <v>230</v>
      </c>
      <c r="B379" s="9" t="s">
        <v>824</v>
      </c>
      <c r="C379" s="9" t="s">
        <v>825</v>
      </c>
      <c r="D379" s="15">
        <v>309004934.89230007</v>
      </c>
      <c r="E379" s="12">
        <v>401479221</v>
      </c>
      <c r="F379" s="213">
        <v>1</v>
      </c>
      <c r="G379" s="12">
        <f t="shared" ref="G379:G435" si="54">+E379*F379</f>
        <v>401479221</v>
      </c>
      <c r="H379" s="13">
        <f t="shared" si="52"/>
        <v>1.9317574212723336E-2</v>
      </c>
      <c r="I379" s="16">
        <f t="shared" ref="I379:I435" si="55">+H379*$I$1</f>
        <v>23664028.410586085</v>
      </c>
      <c r="J379" s="211">
        <f t="shared" ref="J379:J435" si="56">+E379-G379</f>
        <v>0</v>
      </c>
      <c r="K379" s="14">
        <f t="shared" si="53"/>
        <v>0</v>
      </c>
      <c r="L379" s="16">
        <f t="shared" ref="L379:L435" si="57">+K379*$L$1</f>
        <v>0</v>
      </c>
      <c r="M379" s="224">
        <f t="shared" ref="M379:M435" si="58">+D379+I379+L379</f>
        <v>332668963.30288613</v>
      </c>
      <c r="N379" s="211">
        <v>0</v>
      </c>
      <c r="O379" s="12">
        <v>24722905.168742336</v>
      </c>
      <c r="P379" s="255">
        <f t="shared" si="51"/>
        <v>0</v>
      </c>
      <c r="Q379" s="230">
        <f t="shared" ref="Q379:Q435" si="59">+M379-P379</f>
        <v>332668963.30288613</v>
      </c>
    </row>
    <row r="380" spans="1:17">
      <c r="A380" s="8" t="s">
        <v>230</v>
      </c>
      <c r="B380" s="9" t="s">
        <v>826</v>
      </c>
      <c r="C380" s="9" t="s">
        <v>827</v>
      </c>
      <c r="D380" s="15">
        <v>8287686.55475464</v>
      </c>
      <c r="E380" s="12">
        <v>9155571</v>
      </c>
      <c r="F380" s="213"/>
      <c r="G380" s="12">
        <f t="shared" si="54"/>
        <v>0</v>
      </c>
      <c r="H380" s="13">
        <f t="shared" si="52"/>
        <v>0</v>
      </c>
      <c r="I380" s="16">
        <f t="shared" si="55"/>
        <v>0</v>
      </c>
      <c r="J380" s="211">
        <f t="shared" si="56"/>
        <v>9155571</v>
      </c>
      <c r="K380" s="14">
        <f t="shared" si="53"/>
        <v>1.5060525856386286E-4</v>
      </c>
      <c r="L380" s="16">
        <f t="shared" si="57"/>
        <v>342626.96323278802</v>
      </c>
      <c r="M380" s="224">
        <f t="shared" si="58"/>
        <v>8630313.5179874282</v>
      </c>
      <c r="N380" s="211">
        <v>0</v>
      </c>
      <c r="O380" s="12">
        <v>116423</v>
      </c>
      <c r="P380" s="255">
        <f t="shared" ref="P380:P435" si="60">+MAX(N380-O380,0)</f>
        <v>0</v>
      </c>
      <c r="Q380" s="230">
        <f t="shared" si="59"/>
        <v>8630313.5179874282</v>
      </c>
    </row>
    <row r="381" spans="1:17">
      <c r="A381" s="8" t="s">
        <v>230</v>
      </c>
      <c r="B381" s="9" t="s">
        <v>828</v>
      </c>
      <c r="C381" s="9" t="s">
        <v>829</v>
      </c>
      <c r="D381" s="15">
        <v>2935409.5508069526</v>
      </c>
      <c r="E381" s="12">
        <v>4498514</v>
      </c>
      <c r="F381" s="213"/>
      <c r="G381" s="12">
        <f t="shared" si="54"/>
        <v>0</v>
      </c>
      <c r="H381" s="13">
        <f t="shared" si="52"/>
        <v>0</v>
      </c>
      <c r="I381" s="16">
        <f t="shared" si="55"/>
        <v>0</v>
      </c>
      <c r="J381" s="211">
        <f t="shared" si="56"/>
        <v>4498514</v>
      </c>
      <c r="K381" s="14">
        <f t="shared" si="53"/>
        <v>7.3998646739035378E-5</v>
      </c>
      <c r="L381" s="16">
        <f t="shared" si="57"/>
        <v>168346.92133130549</v>
      </c>
      <c r="M381" s="224">
        <f t="shared" si="58"/>
        <v>3103756.4721382582</v>
      </c>
      <c r="N381" s="211">
        <v>0</v>
      </c>
      <c r="O381" s="12">
        <v>314422.75923810201</v>
      </c>
      <c r="P381" s="255">
        <f t="shared" si="60"/>
        <v>0</v>
      </c>
      <c r="Q381" s="230">
        <f t="shared" si="59"/>
        <v>3103756.4721382582</v>
      </c>
    </row>
    <row r="382" spans="1:17">
      <c r="A382" s="8" t="s">
        <v>230</v>
      </c>
      <c r="B382" s="9" t="s">
        <v>830</v>
      </c>
      <c r="C382" s="9" t="s">
        <v>831</v>
      </c>
      <c r="D382" s="15">
        <v>9523276.328725867</v>
      </c>
      <c r="E382" s="12">
        <v>15255635</v>
      </c>
      <c r="F382" s="213"/>
      <c r="G382" s="12">
        <f t="shared" si="54"/>
        <v>0</v>
      </c>
      <c r="H382" s="13">
        <f t="shared" si="52"/>
        <v>0</v>
      </c>
      <c r="I382" s="16">
        <f t="shared" si="55"/>
        <v>0</v>
      </c>
      <c r="J382" s="211">
        <f t="shared" si="56"/>
        <v>15255635</v>
      </c>
      <c r="K382" s="14">
        <f t="shared" si="53"/>
        <v>2.5094872332167114E-4</v>
      </c>
      <c r="L382" s="16">
        <f t="shared" si="57"/>
        <v>570908.34555680188</v>
      </c>
      <c r="M382" s="224">
        <f t="shared" si="58"/>
        <v>10094184.674282668</v>
      </c>
      <c r="N382" s="211">
        <v>34620</v>
      </c>
      <c r="O382" s="12">
        <v>1020073.9516711523</v>
      </c>
      <c r="P382" s="255">
        <f t="shared" si="60"/>
        <v>0</v>
      </c>
      <c r="Q382" s="230">
        <f t="shared" si="59"/>
        <v>10094184.674282668</v>
      </c>
    </row>
    <row r="383" spans="1:17">
      <c r="A383" s="8" t="s">
        <v>230</v>
      </c>
      <c r="B383" s="9" t="s">
        <v>832</v>
      </c>
      <c r="C383" s="9" t="s">
        <v>833</v>
      </c>
      <c r="D383" s="15">
        <v>5158931.4823110485</v>
      </c>
      <c r="E383" s="12">
        <v>4571395</v>
      </c>
      <c r="F383" s="213"/>
      <c r="G383" s="12">
        <f t="shared" si="54"/>
        <v>0</v>
      </c>
      <c r="H383" s="13">
        <f t="shared" si="52"/>
        <v>0</v>
      </c>
      <c r="I383" s="16">
        <f t="shared" si="55"/>
        <v>0</v>
      </c>
      <c r="J383" s="211">
        <f t="shared" si="56"/>
        <v>4571395</v>
      </c>
      <c r="K383" s="14">
        <f t="shared" si="53"/>
        <v>7.5197508268195373E-5</v>
      </c>
      <c r="L383" s="16">
        <f t="shared" si="57"/>
        <v>171074.33131014448</v>
      </c>
      <c r="M383" s="224">
        <f t="shared" si="58"/>
        <v>5330005.8136211932</v>
      </c>
      <c r="N383" s="211">
        <v>587537</v>
      </c>
      <c r="O383" s="12">
        <v>0</v>
      </c>
      <c r="P383" s="255">
        <f t="shared" si="60"/>
        <v>587537</v>
      </c>
      <c r="Q383" s="230">
        <f t="shared" si="59"/>
        <v>4742468.8136211932</v>
      </c>
    </row>
    <row r="384" spans="1:17">
      <c r="A384" s="8" t="s">
        <v>230</v>
      </c>
      <c r="B384" s="9" t="s">
        <v>834</v>
      </c>
      <c r="C384" s="9" t="s">
        <v>835</v>
      </c>
      <c r="D384" s="15">
        <v>53156277.682734817</v>
      </c>
      <c r="E384" s="12">
        <v>54772302</v>
      </c>
      <c r="F384" s="213"/>
      <c r="G384" s="12">
        <f t="shared" si="54"/>
        <v>0</v>
      </c>
      <c r="H384" s="13">
        <f t="shared" si="52"/>
        <v>0</v>
      </c>
      <c r="I384" s="16">
        <f t="shared" si="55"/>
        <v>0</v>
      </c>
      <c r="J384" s="211">
        <f t="shared" si="56"/>
        <v>54772302</v>
      </c>
      <c r="K384" s="14">
        <f t="shared" si="53"/>
        <v>9.0098112994241243E-4</v>
      </c>
      <c r="L384" s="16">
        <f t="shared" si="57"/>
        <v>2049732.0706189882</v>
      </c>
      <c r="M384" s="224">
        <f t="shared" si="58"/>
        <v>55206009.753353804</v>
      </c>
      <c r="N384" s="211">
        <v>214619</v>
      </c>
      <c r="O384" s="12">
        <v>0</v>
      </c>
      <c r="P384" s="255">
        <f t="shared" si="60"/>
        <v>214619</v>
      </c>
      <c r="Q384" s="230">
        <f t="shared" si="59"/>
        <v>54991390.753353804</v>
      </c>
    </row>
    <row r="385" spans="1:17">
      <c r="A385" s="8" t="s">
        <v>230</v>
      </c>
      <c r="B385" s="9" t="s">
        <v>836</v>
      </c>
      <c r="C385" s="9" t="s">
        <v>837</v>
      </c>
      <c r="D385" s="15">
        <v>293701287.51623893</v>
      </c>
      <c r="E385" s="12">
        <v>308907628</v>
      </c>
      <c r="F385" s="213"/>
      <c r="G385" s="12">
        <f t="shared" si="54"/>
        <v>0</v>
      </c>
      <c r="H385" s="13">
        <f t="shared" si="52"/>
        <v>0</v>
      </c>
      <c r="I385" s="16">
        <f t="shared" si="55"/>
        <v>0</v>
      </c>
      <c r="J385" s="211">
        <f t="shared" si="56"/>
        <v>308907628</v>
      </c>
      <c r="K385" s="14">
        <f t="shared" si="53"/>
        <v>5.0813994219792036E-3</v>
      </c>
      <c r="L385" s="16">
        <f t="shared" si="57"/>
        <v>11560183.685002688</v>
      </c>
      <c r="M385" s="224">
        <f t="shared" si="58"/>
        <v>305261471.20124161</v>
      </c>
      <c r="N385" s="211">
        <v>0</v>
      </c>
      <c r="O385" s="12">
        <v>4168427</v>
      </c>
      <c r="P385" s="255">
        <f t="shared" si="60"/>
        <v>0</v>
      </c>
      <c r="Q385" s="230">
        <f t="shared" si="59"/>
        <v>305261471.20124161</v>
      </c>
    </row>
    <row r="386" spans="1:17">
      <c r="A386" s="8" t="s">
        <v>230</v>
      </c>
      <c r="B386" s="9" t="s">
        <v>273</v>
      </c>
      <c r="C386" s="9" t="s">
        <v>274</v>
      </c>
      <c r="D386" s="15">
        <v>17043646.709665366</v>
      </c>
      <c r="E386" s="12">
        <v>16640943</v>
      </c>
      <c r="F386" s="213"/>
      <c r="G386" s="12">
        <f t="shared" si="54"/>
        <v>0</v>
      </c>
      <c r="H386" s="13">
        <f t="shared" si="52"/>
        <v>0</v>
      </c>
      <c r="I386" s="16">
        <f t="shared" si="55"/>
        <v>0</v>
      </c>
      <c r="J386" s="211">
        <f t="shared" si="56"/>
        <v>16640943</v>
      </c>
      <c r="K386" s="14">
        <f t="shared" si="53"/>
        <v>2.7373645218430433E-4</v>
      </c>
      <c r="L386" s="16">
        <f t="shared" si="57"/>
        <v>622750.42871929239</v>
      </c>
      <c r="M386" s="224">
        <f t="shared" si="58"/>
        <v>17666397.138384659</v>
      </c>
      <c r="N386" s="211">
        <v>653361</v>
      </c>
      <c r="O386" s="12">
        <v>0</v>
      </c>
      <c r="P386" s="255">
        <f t="shared" si="60"/>
        <v>653361</v>
      </c>
      <c r="Q386" s="230">
        <f t="shared" si="59"/>
        <v>17013036.138384659</v>
      </c>
    </row>
    <row r="387" spans="1:17">
      <c r="A387" s="8" t="s">
        <v>230</v>
      </c>
      <c r="B387" s="9" t="s">
        <v>838</v>
      </c>
      <c r="C387" s="9" t="s">
        <v>839</v>
      </c>
      <c r="D387" s="15">
        <v>478956084.01310027</v>
      </c>
      <c r="E387" s="12">
        <v>559491414</v>
      </c>
      <c r="F387" s="213">
        <v>1</v>
      </c>
      <c r="G387" s="12">
        <f t="shared" si="54"/>
        <v>559491414</v>
      </c>
      <c r="H387" s="13">
        <f t="shared" si="52"/>
        <v>2.6920488897049333E-2</v>
      </c>
      <c r="I387" s="16">
        <f t="shared" si="55"/>
        <v>32977598.898885433</v>
      </c>
      <c r="J387" s="211">
        <f t="shared" si="56"/>
        <v>0</v>
      </c>
      <c r="K387" s="14">
        <f t="shared" si="53"/>
        <v>0</v>
      </c>
      <c r="L387" s="16">
        <f t="shared" si="57"/>
        <v>0</v>
      </c>
      <c r="M387" s="224">
        <f t="shared" si="58"/>
        <v>511933682.9119857</v>
      </c>
      <c r="N387" s="211">
        <v>0</v>
      </c>
      <c r="O387" s="12">
        <v>28707611.454577606</v>
      </c>
      <c r="P387" s="255">
        <f t="shared" si="60"/>
        <v>0</v>
      </c>
      <c r="Q387" s="230">
        <f t="shared" si="59"/>
        <v>511933682.9119857</v>
      </c>
    </row>
    <row r="388" spans="1:17">
      <c r="A388" s="8" t="s">
        <v>230</v>
      </c>
      <c r="B388" s="9" t="s">
        <v>840</v>
      </c>
      <c r="C388" s="9" t="s">
        <v>841</v>
      </c>
      <c r="D388" s="15">
        <v>295900243.9571445</v>
      </c>
      <c r="E388" s="12">
        <v>372817254</v>
      </c>
      <c r="F388" s="213">
        <v>1</v>
      </c>
      <c r="G388" s="12">
        <f t="shared" si="54"/>
        <v>372817254</v>
      </c>
      <c r="H388" s="13">
        <f t="shared" si="52"/>
        <v>1.7938475007474235E-2</v>
      </c>
      <c r="I388" s="16">
        <f t="shared" si="55"/>
        <v>21974631.884155937</v>
      </c>
      <c r="J388" s="211">
        <f t="shared" si="56"/>
        <v>0</v>
      </c>
      <c r="K388" s="14">
        <f t="shared" si="53"/>
        <v>0</v>
      </c>
      <c r="L388" s="16">
        <f t="shared" si="57"/>
        <v>0</v>
      </c>
      <c r="M388" s="224">
        <f t="shared" si="58"/>
        <v>317874875.84130043</v>
      </c>
      <c r="N388" s="211">
        <v>0</v>
      </c>
      <c r="O388" s="12">
        <v>23303658.798860293</v>
      </c>
      <c r="P388" s="255">
        <f t="shared" si="60"/>
        <v>0</v>
      </c>
      <c r="Q388" s="230">
        <f t="shared" si="59"/>
        <v>317874875.84130043</v>
      </c>
    </row>
    <row r="389" spans="1:17">
      <c r="A389" s="8" t="s">
        <v>230</v>
      </c>
      <c r="B389" s="9" t="s">
        <v>842</v>
      </c>
      <c r="C389" s="9" t="s">
        <v>843</v>
      </c>
      <c r="D389" s="15">
        <v>436078925.84398764</v>
      </c>
      <c r="E389" s="12">
        <v>570318809</v>
      </c>
      <c r="F389" s="213">
        <v>1</v>
      </c>
      <c r="G389" s="12">
        <f t="shared" si="54"/>
        <v>570318809</v>
      </c>
      <c r="H389" s="13">
        <f t="shared" si="52"/>
        <v>2.7441459835276218E-2</v>
      </c>
      <c r="I389" s="16">
        <f t="shared" si="55"/>
        <v>33615788.29821337</v>
      </c>
      <c r="J389" s="211">
        <f t="shared" si="56"/>
        <v>0</v>
      </c>
      <c r="K389" s="14">
        <f t="shared" si="53"/>
        <v>0</v>
      </c>
      <c r="L389" s="16">
        <f t="shared" si="57"/>
        <v>0</v>
      </c>
      <c r="M389" s="224">
        <f t="shared" si="58"/>
        <v>469694714.14220101</v>
      </c>
      <c r="N389" s="211">
        <v>0</v>
      </c>
      <c r="O389" s="12">
        <v>35039311.568181872</v>
      </c>
      <c r="P389" s="255">
        <f t="shared" si="60"/>
        <v>0</v>
      </c>
      <c r="Q389" s="230">
        <f t="shared" si="59"/>
        <v>469694714.14220101</v>
      </c>
    </row>
    <row r="390" spans="1:17">
      <c r="A390" s="8" t="s">
        <v>230</v>
      </c>
      <c r="B390" s="9" t="s">
        <v>844</v>
      </c>
      <c r="C390" s="9" t="s">
        <v>845</v>
      </c>
      <c r="D390" s="15">
        <v>287988166.61973977</v>
      </c>
      <c r="E390" s="12">
        <v>343413707</v>
      </c>
      <c r="F390" s="213">
        <v>1</v>
      </c>
      <c r="G390" s="12">
        <f t="shared" si="54"/>
        <v>343413707</v>
      </c>
      <c r="H390" s="13">
        <f t="shared" ref="H390:H435" si="61">+G390/$G$436</f>
        <v>1.6523693938917269E-2</v>
      </c>
      <c r="I390" s="16">
        <f t="shared" si="55"/>
        <v>20241525.075173654</v>
      </c>
      <c r="J390" s="211">
        <f t="shared" si="56"/>
        <v>0</v>
      </c>
      <c r="K390" s="14">
        <f t="shared" ref="K390:K435" si="62">+J390/$J$436</f>
        <v>0</v>
      </c>
      <c r="L390" s="16">
        <f t="shared" si="57"/>
        <v>0</v>
      </c>
      <c r="M390" s="224">
        <f t="shared" si="58"/>
        <v>308229691.69491345</v>
      </c>
      <c r="N390" s="211">
        <v>0</v>
      </c>
      <c r="O390" s="12">
        <v>20608009.670641866</v>
      </c>
      <c r="P390" s="255">
        <f t="shared" si="60"/>
        <v>0</v>
      </c>
      <c r="Q390" s="230">
        <f t="shared" si="59"/>
        <v>308229691.69491345</v>
      </c>
    </row>
    <row r="391" spans="1:17">
      <c r="A391" s="8" t="s">
        <v>230</v>
      </c>
      <c r="B391" s="9" t="s">
        <v>275</v>
      </c>
      <c r="C391" s="9" t="s">
        <v>276</v>
      </c>
      <c r="D391" s="15">
        <v>239442018.04572237</v>
      </c>
      <c r="E391" s="12">
        <v>331138299</v>
      </c>
      <c r="F391" s="213">
        <v>1</v>
      </c>
      <c r="G391" s="12">
        <f t="shared" si="54"/>
        <v>331138299</v>
      </c>
      <c r="H391" s="13">
        <f t="shared" si="61"/>
        <v>1.5933050407127967E-2</v>
      </c>
      <c r="I391" s="16">
        <f t="shared" si="55"/>
        <v>19517986.748731758</v>
      </c>
      <c r="J391" s="211">
        <f t="shared" si="56"/>
        <v>0</v>
      </c>
      <c r="K391" s="14">
        <f t="shared" si="62"/>
        <v>0</v>
      </c>
      <c r="L391" s="16">
        <f t="shared" si="57"/>
        <v>0</v>
      </c>
      <c r="M391" s="224">
        <f t="shared" si="58"/>
        <v>258960004.79445413</v>
      </c>
      <c r="N391" s="211">
        <v>0</v>
      </c>
      <c r="O391" s="12">
        <v>19754387.086372048</v>
      </c>
      <c r="P391" s="255">
        <f t="shared" si="60"/>
        <v>0</v>
      </c>
      <c r="Q391" s="230">
        <f t="shared" si="59"/>
        <v>258960004.79445413</v>
      </c>
    </row>
    <row r="392" spans="1:17">
      <c r="A392" s="8" t="s">
        <v>230</v>
      </c>
      <c r="B392" s="9" t="s">
        <v>277</v>
      </c>
      <c r="C392" s="9" t="s">
        <v>278</v>
      </c>
      <c r="D392" s="15">
        <v>30514654.179980036</v>
      </c>
      <c r="E392" s="12">
        <v>36894581</v>
      </c>
      <c r="F392" s="213"/>
      <c r="G392" s="12">
        <f t="shared" si="54"/>
        <v>0</v>
      </c>
      <c r="H392" s="13">
        <f t="shared" si="61"/>
        <v>0</v>
      </c>
      <c r="I392" s="16">
        <f t="shared" si="55"/>
        <v>0</v>
      </c>
      <c r="J392" s="211">
        <f t="shared" si="56"/>
        <v>36894581</v>
      </c>
      <c r="K392" s="14">
        <f t="shared" si="62"/>
        <v>6.0690020437942989E-4</v>
      </c>
      <c r="L392" s="16">
        <f t="shared" si="57"/>
        <v>1380697.9649632031</v>
      </c>
      <c r="M392" s="224">
        <f t="shared" si="58"/>
        <v>31895352.144943237</v>
      </c>
      <c r="N392" s="211">
        <v>0</v>
      </c>
      <c r="O392" s="12">
        <v>3584234.3974507749</v>
      </c>
      <c r="P392" s="255">
        <f t="shared" si="60"/>
        <v>0</v>
      </c>
      <c r="Q392" s="230">
        <f t="shared" si="59"/>
        <v>31895352.144943237</v>
      </c>
    </row>
    <row r="393" spans="1:17">
      <c r="A393" s="8" t="s">
        <v>230</v>
      </c>
      <c r="B393" s="9" t="s">
        <v>846</v>
      </c>
      <c r="C393" s="9" t="s">
        <v>847</v>
      </c>
      <c r="D393" s="15">
        <v>1499943.4038027117</v>
      </c>
      <c r="E393" s="12">
        <v>568961</v>
      </c>
      <c r="F393" s="213"/>
      <c r="G393" s="12">
        <f t="shared" si="54"/>
        <v>0</v>
      </c>
      <c r="H393" s="13">
        <f t="shared" si="61"/>
        <v>0</v>
      </c>
      <c r="I393" s="16">
        <f t="shared" si="55"/>
        <v>0</v>
      </c>
      <c r="J393" s="211">
        <f t="shared" si="56"/>
        <v>568961</v>
      </c>
      <c r="K393" s="14">
        <f t="shared" si="62"/>
        <v>9.3591670598976264E-6</v>
      </c>
      <c r="L393" s="16">
        <f t="shared" si="57"/>
        <v>21292.105061267099</v>
      </c>
      <c r="M393" s="224">
        <f t="shared" si="58"/>
        <v>1521235.5088639788</v>
      </c>
      <c r="N393" s="211">
        <v>930983</v>
      </c>
      <c r="O393" s="12">
        <v>0</v>
      </c>
      <c r="P393" s="255">
        <f t="shared" si="60"/>
        <v>930983</v>
      </c>
      <c r="Q393" s="230">
        <f t="shared" si="59"/>
        <v>590252.50886397879</v>
      </c>
    </row>
    <row r="394" spans="1:17">
      <c r="A394" s="8" t="s">
        <v>230</v>
      </c>
      <c r="B394" s="9" t="s">
        <v>848</v>
      </c>
      <c r="C394" s="9" t="s">
        <v>849</v>
      </c>
      <c r="D394" s="15">
        <v>27362394.836158052</v>
      </c>
      <c r="E394" s="12">
        <v>39540933</v>
      </c>
      <c r="F394" s="213"/>
      <c r="G394" s="12">
        <f t="shared" si="54"/>
        <v>0</v>
      </c>
      <c r="H394" s="13">
        <f t="shared" si="61"/>
        <v>0</v>
      </c>
      <c r="I394" s="16">
        <f t="shared" si="55"/>
        <v>0</v>
      </c>
      <c r="J394" s="211">
        <f t="shared" si="56"/>
        <v>39540933</v>
      </c>
      <c r="K394" s="14">
        <f t="shared" si="62"/>
        <v>6.5043157202553255E-4</v>
      </c>
      <c r="L394" s="16">
        <f t="shared" si="57"/>
        <v>1479731.8263580867</v>
      </c>
      <c r="M394" s="224">
        <f t="shared" si="58"/>
        <v>28842126.662516139</v>
      </c>
      <c r="N394" s="211">
        <v>0</v>
      </c>
      <c r="O394" s="12">
        <v>722746</v>
      </c>
      <c r="P394" s="255">
        <f t="shared" si="60"/>
        <v>0</v>
      </c>
      <c r="Q394" s="230">
        <f t="shared" si="59"/>
        <v>28842126.662516139</v>
      </c>
    </row>
    <row r="395" spans="1:17">
      <c r="A395" s="8" t="s">
        <v>230</v>
      </c>
      <c r="B395" s="9" t="s">
        <v>850</v>
      </c>
      <c r="C395" s="9" t="s">
        <v>851</v>
      </c>
      <c r="D395" s="15">
        <v>127692272.39277893</v>
      </c>
      <c r="E395" s="12">
        <v>166909914</v>
      </c>
      <c r="F395" s="213">
        <v>1</v>
      </c>
      <c r="G395" s="12">
        <f t="shared" si="54"/>
        <v>166909914</v>
      </c>
      <c r="H395" s="13">
        <f t="shared" si="61"/>
        <v>8.0310374282963684E-3</v>
      </c>
      <c r="I395" s="16">
        <f t="shared" si="55"/>
        <v>9838020.8496630508</v>
      </c>
      <c r="J395" s="211">
        <f t="shared" si="56"/>
        <v>0</v>
      </c>
      <c r="K395" s="14">
        <f t="shared" si="62"/>
        <v>0</v>
      </c>
      <c r="L395" s="16">
        <f t="shared" si="57"/>
        <v>0</v>
      </c>
      <c r="M395" s="224">
        <f t="shared" si="58"/>
        <v>137530293.24244198</v>
      </c>
      <c r="N395" s="211">
        <v>0</v>
      </c>
      <c r="O395" s="12">
        <v>20413648.842069529</v>
      </c>
      <c r="P395" s="255">
        <f t="shared" si="60"/>
        <v>0</v>
      </c>
      <c r="Q395" s="230">
        <f t="shared" si="59"/>
        <v>137530293.24244198</v>
      </c>
    </row>
    <row r="396" spans="1:17">
      <c r="A396" s="8" t="s">
        <v>230</v>
      </c>
      <c r="B396" s="9" t="s">
        <v>852</v>
      </c>
      <c r="C396" s="9" t="s">
        <v>853</v>
      </c>
      <c r="D396" s="15">
        <v>6487974.2034498816</v>
      </c>
      <c r="E396" s="12">
        <v>3328052</v>
      </c>
      <c r="F396" s="213"/>
      <c r="G396" s="12">
        <f t="shared" si="54"/>
        <v>0</v>
      </c>
      <c r="H396" s="13">
        <f t="shared" si="61"/>
        <v>0</v>
      </c>
      <c r="I396" s="16">
        <f t="shared" si="55"/>
        <v>0</v>
      </c>
      <c r="J396" s="211">
        <f t="shared" si="56"/>
        <v>3328052</v>
      </c>
      <c r="K396" s="14">
        <f t="shared" si="62"/>
        <v>5.4745043424815439E-5</v>
      </c>
      <c r="L396" s="16">
        <f t="shared" si="57"/>
        <v>124544.97379145512</v>
      </c>
      <c r="M396" s="224">
        <f t="shared" si="58"/>
        <v>6612519.1772413366</v>
      </c>
      <c r="N396" s="211">
        <v>3159923</v>
      </c>
      <c r="O396" s="12">
        <v>0</v>
      </c>
      <c r="P396" s="255">
        <f t="shared" si="60"/>
        <v>3159923</v>
      </c>
      <c r="Q396" s="230">
        <f t="shared" si="59"/>
        <v>3452596.1772413366</v>
      </c>
    </row>
    <row r="397" spans="1:17">
      <c r="A397" s="8" t="s">
        <v>230</v>
      </c>
      <c r="B397" s="9" t="s">
        <v>854</v>
      </c>
      <c r="C397" s="9" t="s">
        <v>855</v>
      </c>
      <c r="D397" s="15">
        <v>56976304.484613881</v>
      </c>
      <c r="E397" s="12">
        <v>62149112</v>
      </c>
      <c r="F397" s="247">
        <v>1</v>
      </c>
      <c r="G397" s="12">
        <f t="shared" si="54"/>
        <v>62149112</v>
      </c>
      <c r="H397" s="13">
        <f t="shared" si="61"/>
        <v>2.9903666753275243E-3</v>
      </c>
      <c r="I397" s="16">
        <f t="shared" si="55"/>
        <v>3663199.1772762174</v>
      </c>
      <c r="J397" s="211">
        <f t="shared" si="56"/>
        <v>0</v>
      </c>
      <c r="K397" s="14">
        <f t="shared" si="62"/>
        <v>0</v>
      </c>
      <c r="L397" s="16">
        <f t="shared" si="57"/>
        <v>0</v>
      </c>
      <c r="M397" s="224">
        <f t="shared" si="58"/>
        <v>60639503.661890097</v>
      </c>
      <c r="N397" s="211">
        <v>0</v>
      </c>
      <c r="O397" s="12">
        <v>4179365.8017980894</v>
      </c>
      <c r="P397" s="255">
        <f t="shared" si="60"/>
        <v>0</v>
      </c>
      <c r="Q397" s="230">
        <f t="shared" si="59"/>
        <v>60639503.661890097</v>
      </c>
    </row>
    <row r="398" spans="1:17">
      <c r="A398" s="8" t="s">
        <v>230</v>
      </c>
      <c r="B398" s="9" t="s">
        <v>856</v>
      </c>
      <c r="C398" s="3" t="s">
        <v>857</v>
      </c>
      <c r="D398" s="15">
        <v>24040870.077972982</v>
      </c>
      <c r="E398" s="12">
        <v>19066636</v>
      </c>
      <c r="F398" s="247">
        <v>1</v>
      </c>
      <c r="G398" s="12">
        <f t="shared" si="54"/>
        <v>19066636</v>
      </c>
      <c r="H398" s="13">
        <f t="shared" si="61"/>
        <v>9.1741025849251213E-4</v>
      </c>
      <c r="I398" s="16">
        <f t="shared" si="55"/>
        <v>1123827.5666533273</v>
      </c>
      <c r="J398" s="211">
        <f t="shared" si="56"/>
        <v>0</v>
      </c>
      <c r="K398" s="14">
        <f t="shared" si="62"/>
        <v>0</v>
      </c>
      <c r="L398" s="16">
        <f t="shared" si="57"/>
        <v>0</v>
      </c>
      <c r="M398" s="224">
        <f t="shared" si="58"/>
        <v>25164697.644626308</v>
      </c>
      <c r="N398" s="211">
        <v>4974236</v>
      </c>
      <c r="O398" s="12">
        <v>0</v>
      </c>
      <c r="P398" s="255">
        <f t="shared" si="60"/>
        <v>4974236</v>
      </c>
      <c r="Q398" s="230">
        <f t="shared" si="59"/>
        <v>20190461.644626308</v>
      </c>
    </row>
    <row r="399" spans="1:17">
      <c r="A399" s="8" t="s">
        <v>230</v>
      </c>
      <c r="B399" s="9" t="s">
        <v>858</v>
      </c>
      <c r="C399" s="3" t="s">
        <v>711</v>
      </c>
      <c r="D399" s="15">
        <v>12554331.062598644</v>
      </c>
      <c r="E399" s="12">
        <v>29003871</v>
      </c>
      <c r="F399" s="213"/>
      <c r="G399" s="12">
        <f t="shared" si="54"/>
        <v>0</v>
      </c>
      <c r="H399" s="13">
        <f t="shared" si="61"/>
        <v>0</v>
      </c>
      <c r="I399" s="16">
        <f t="shared" si="55"/>
        <v>0</v>
      </c>
      <c r="J399" s="211">
        <f t="shared" si="56"/>
        <v>29003871</v>
      </c>
      <c r="K399" s="14">
        <f t="shared" si="62"/>
        <v>4.7710137262961793E-4</v>
      </c>
      <c r="L399" s="16">
        <f t="shared" si="57"/>
        <v>1085405.6227323809</v>
      </c>
      <c r="M399" s="224">
        <f t="shared" si="58"/>
        <v>13639736.685331024</v>
      </c>
      <c r="N399" s="211">
        <v>0</v>
      </c>
      <c r="O399" s="12">
        <v>624160</v>
      </c>
      <c r="P399" s="255">
        <f t="shared" si="60"/>
        <v>0</v>
      </c>
      <c r="Q399" s="230">
        <f t="shared" si="59"/>
        <v>13639736.685331024</v>
      </c>
    </row>
    <row r="400" spans="1:17">
      <c r="A400" s="8" t="s">
        <v>230</v>
      </c>
      <c r="B400" s="9" t="s">
        <v>281</v>
      </c>
      <c r="C400" s="9" t="s">
        <v>282</v>
      </c>
      <c r="D400" s="15">
        <v>160544109.31174764</v>
      </c>
      <c r="E400" s="12">
        <v>173564484</v>
      </c>
      <c r="F400" s="213">
        <v>1</v>
      </c>
      <c r="G400" s="12">
        <f t="shared" si="54"/>
        <v>173564484</v>
      </c>
      <c r="H400" s="13">
        <f t="shared" si="61"/>
        <v>8.3512287186664428E-3</v>
      </c>
      <c r="I400" s="16">
        <f t="shared" si="55"/>
        <v>10230255.180366393</v>
      </c>
      <c r="J400" s="211">
        <f t="shared" si="56"/>
        <v>0</v>
      </c>
      <c r="K400" s="14">
        <f t="shared" si="62"/>
        <v>0</v>
      </c>
      <c r="L400" s="16">
        <f t="shared" si="57"/>
        <v>0</v>
      </c>
      <c r="M400" s="224">
        <f t="shared" si="58"/>
        <v>170774364.49211404</v>
      </c>
      <c r="N400" s="211">
        <v>0</v>
      </c>
      <c r="O400" s="12">
        <v>9622673.2789907008</v>
      </c>
      <c r="P400" s="255">
        <f t="shared" si="60"/>
        <v>0</v>
      </c>
      <c r="Q400" s="230">
        <f t="shared" si="59"/>
        <v>170774364.49211404</v>
      </c>
    </row>
    <row r="401" spans="1:17">
      <c r="A401" s="8" t="s">
        <v>230</v>
      </c>
      <c r="B401" s="9" t="s">
        <v>859</v>
      </c>
      <c r="C401" s="3" t="s">
        <v>860</v>
      </c>
      <c r="D401" s="15">
        <v>208191.86630149404</v>
      </c>
      <c r="E401" s="12">
        <v>73738</v>
      </c>
      <c r="F401" s="213"/>
      <c r="G401" s="12">
        <f t="shared" si="54"/>
        <v>0</v>
      </c>
      <c r="H401" s="13">
        <f t="shared" si="61"/>
        <v>0</v>
      </c>
      <c r="I401" s="16">
        <f t="shared" si="55"/>
        <v>0</v>
      </c>
      <c r="J401" s="211">
        <f t="shared" si="56"/>
        <v>73738</v>
      </c>
      <c r="K401" s="14">
        <f t="shared" si="62"/>
        <v>1.2129588155650934E-6</v>
      </c>
      <c r="L401" s="16">
        <f t="shared" si="57"/>
        <v>2759.4813054105875</v>
      </c>
      <c r="M401" s="224">
        <f t="shared" si="58"/>
        <v>210951.34760690463</v>
      </c>
      <c r="N401" s="211">
        <v>134456</v>
      </c>
      <c r="O401" s="12">
        <v>0</v>
      </c>
      <c r="P401" s="255">
        <f t="shared" si="60"/>
        <v>134456</v>
      </c>
      <c r="Q401" s="230">
        <f t="shared" si="59"/>
        <v>76495.34760690463</v>
      </c>
    </row>
    <row r="402" spans="1:17">
      <c r="A402" s="8" t="s">
        <v>230</v>
      </c>
      <c r="B402" s="9" t="s">
        <v>861</v>
      </c>
      <c r="C402" s="9" t="s">
        <v>862</v>
      </c>
      <c r="D402" s="15">
        <v>4505129.5446246006</v>
      </c>
      <c r="E402" s="12">
        <v>5068537</v>
      </c>
      <c r="F402" s="213"/>
      <c r="G402" s="12">
        <f t="shared" si="54"/>
        <v>0</v>
      </c>
      <c r="H402" s="13">
        <f t="shared" si="61"/>
        <v>0</v>
      </c>
      <c r="I402" s="16">
        <f t="shared" si="55"/>
        <v>0</v>
      </c>
      <c r="J402" s="211">
        <f t="shared" si="56"/>
        <v>5068537</v>
      </c>
      <c r="K402" s="14">
        <f t="shared" si="62"/>
        <v>8.3375283248363831E-5</v>
      </c>
      <c r="L402" s="16">
        <f t="shared" si="57"/>
        <v>189678.76939002771</v>
      </c>
      <c r="M402" s="224">
        <f t="shared" si="58"/>
        <v>4694808.3140146285</v>
      </c>
      <c r="N402" s="211">
        <v>0</v>
      </c>
      <c r="O402" s="12">
        <v>0</v>
      </c>
      <c r="P402" s="255">
        <f t="shared" si="60"/>
        <v>0</v>
      </c>
      <c r="Q402" s="230">
        <f t="shared" si="59"/>
        <v>4694808.3140146285</v>
      </c>
    </row>
    <row r="403" spans="1:17">
      <c r="A403" s="8" t="s">
        <v>230</v>
      </c>
      <c r="B403" s="9" t="s">
        <v>863</v>
      </c>
      <c r="C403" s="9" t="s">
        <v>864</v>
      </c>
      <c r="D403" s="15">
        <v>60006204.526815318</v>
      </c>
      <c r="E403" s="12">
        <v>60569640</v>
      </c>
      <c r="F403" s="213"/>
      <c r="G403" s="12">
        <f t="shared" si="54"/>
        <v>0</v>
      </c>
      <c r="H403" s="13">
        <f t="shared" si="61"/>
        <v>0</v>
      </c>
      <c r="I403" s="16">
        <f t="shared" si="55"/>
        <v>0</v>
      </c>
      <c r="J403" s="211">
        <f t="shared" si="56"/>
        <v>60569640</v>
      </c>
      <c r="K403" s="14">
        <f t="shared" si="62"/>
        <v>9.9634488043619457E-4</v>
      </c>
      <c r="L403" s="16">
        <f t="shared" si="57"/>
        <v>2266684.6029923428</v>
      </c>
      <c r="M403" s="224">
        <f t="shared" si="58"/>
        <v>62272889.129807658</v>
      </c>
      <c r="N403" s="211">
        <v>6563304</v>
      </c>
      <c r="O403" s="12">
        <v>6427490.2946815323</v>
      </c>
      <c r="P403" s="255">
        <f t="shared" si="60"/>
        <v>135813.70531846769</v>
      </c>
      <c r="Q403" s="230">
        <f t="shared" si="59"/>
        <v>62137075.424489193</v>
      </c>
    </row>
    <row r="404" spans="1:17">
      <c r="A404" s="8" t="s">
        <v>230</v>
      </c>
      <c r="B404" s="9" t="s">
        <v>865</v>
      </c>
      <c r="C404" s="9" t="s">
        <v>866</v>
      </c>
      <c r="D404" s="15">
        <v>456610154.96070743</v>
      </c>
      <c r="E404" s="12">
        <v>621142796</v>
      </c>
      <c r="F404" s="213"/>
      <c r="G404" s="12">
        <f t="shared" si="54"/>
        <v>0</v>
      </c>
      <c r="H404" s="13">
        <f t="shared" si="61"/>
        <v>0</v>
      </c>
      <c r="I404" s="16">
        <f t="shared" si="55"/>
        <v>0</v>
      </c>
      <c r="J404" s="211">
        <f t="shared" si="56"/>
        <v>621142796</v>
      </c>
      <c r="K404" s="14">
        <f t="shared" si="62"/>
        <v>1.0217535465200446E-2</v>
      </c>
      <c r="L404" s="16">
        <f t="shared" si="57"/>
        <v>23244893.183331013</v>
      </c>
      <c r="M404" s="224">
        <f t="shared" si="58"/>
        <v>479855048.14403844</v>
      </c>
      <c r="N404" s="211">
        <v>0</v>
      </c>
      <c r="O404" s="12">
        <v>10480781</v>
      </c>
      <c r="P404" s="255">
        <f t="shared" si="60"/>
        <v>0</v>
      </c>
      <c r="Q404" s="230">
        <f t="shared" si="59"/>
        <v>479855048.14403844</v>
      </c>
    </row>
    <row r="405" spans="1:17">
      <c r="A405" s="8" t="s">
        <v>230</v>
      </c>
      <c r="B405" s="9" t="s">
        <v>867</v>
      </c>
      <c r="C405" s="9" t="s">
        <v>868</v>
      </c>
      <c r="D405" s="15">
        <v>1445540354.0857558</v>
      </c>
      <c r="E405" s="12">
        <v>1721695974</v>
      </c>
      <c r="F405" s="247">
        <v>1</v>
      </c>
      <c r="G405" s="12">
        <f t="shared" si="54"/>
        <v>1721695974</v>
      </c>
      <c r="H405" s="13">
        <f t="shared" si="61"/>
        <v>8.2841123549684245E-2</v>
      </c>
      <c r="I405" s="16">
        <f t="shared" si="55"/>
        <v>101480376.34836321</v>
      </c>
      <c r="J405" s="211">
        <f t="shared" si="56"/>
        <v>0</v>
      </c>
      <c r="K405" s="14">
        <f t="shared" si="62"/>
        <v>0</v>
      </c>
      <c r="L405" s="16">
        <f t="shared" si="57"/>
        <v>0</v>
      </c>
      <c r="M405" s="224">
        <f t="shared" si="58"/>
        <v>1547020730.434119</v>
      </c>
      <c r="N405" s="211">
        <v>0</v>
      </c>
      <c r="O405" s="12">
        <v>109718337.76043551</v>
      </c>
      <c r="P405" s="255">
        <f t="shared" si="60"/>
        <v>0</v>
      </c>
      <c r="Q405" s="230">
        <f t="shared" si="59"/>
        <v>1547020730.434119</v>
      </c>
    </row>
    <row r="406" spans="1:17">
      <c r="A406" s="8" t="s">
        <v>230</v>
      </c>
      <c r="B406" s="9" t="s">
        <v>869</v>
      </c>
      <c r="C406" s="9" t="s">
        <v>870</v>
      </c>
      <c r="D406" s="15">
        <v>7265599.295183558</v>
      </c>
      <c r="E406" s="12">
        <v>13840329</v>
      </c>
      <c r="F406" s="213">
        <v>1</v>
      </c>
      <c r="G406" s="12">
        <f t="shared" si="54"/>
        <v>13840329</v>
      </c>
      <c r="H406" s="13">
        <f t="shared" si="61"/>
        <v>6.6594127068411084E-4</v>
      </c>
      <c r="I406" s="16">
        <f t="shared" si="55"/>
        <v>815778.05658803578</v>
      </c>
      <c r="J406" s="211">
        <f t="shared" si="56"/>
        <v>0</v>
      </c>
      <c r="K406" s="14">
        <f t="shared" si="62"/>
        <v>0</v>
      </c>
      <c r="L406" s="16">
        <f t="shared" si="57"/>
        <v>0</v>
      </c>
      <c r="M406" s="224">
        <f t="shared" si="58"/>
        <v>8081377.351771594</v>
      </c>
      <c r="N406" s="211">
        <v>0</v>
      </c>
      <c r="O406" s="12">
        <v>0</v>
      </c>
      <c r="P406" s="255">
        <f t="shared" si="60"/>
        <v>0</v>
      </c>
      <c r="Q406" s="230">
        <f t="shared" si="59"/>
        <v>8081377.351771594</v>
      </c>
    </row>
    <row r="407" spans="1:17">
      <c r="A407" s="8" t="s">
        <v>230</v>
      </c>
      <c r="B407" s="9" t="s">
        <v>871</v>
      </c>
      <c r="C407" s="9" t="s">
        <v>872</v>
      </c>
      <c r="D407" s="15">
        <v>336372469.8849209</v>
      </c>
      <c r="E407" s="12">
        <v>451290145</v>
      </c>
      <c r="F407" s="213">
        <v>1</v>
      </c>
      <c r="G407" s="12">
        <f t="shared" si="54"/>
        <v>451290145</v>
      </c>
      <c r="H407" s="13">
        <f t="shared" si="61"/>
        <v>2.1714276633779197E-2</v>
      </c>
      <c r="I407" s="16">
        <f t="shared" si="55"/>
        <v>26599988.876379516</v>
      </c>
      <c r="J407" s="211">
        <f t="shared" si="56"/>
        <v>0</v>
      </c>
      <c r="K407" s="14">
        <f t="shared" si="62"/>
        <v>0</v>
      </c>
      <c r="L407" s="16">
        <f t="shared" si="57"/>
        <v>0</v>
      </c>
      <c r="M407" s="224">
        <f t="shared" si="58"/>
        <v>362972458.76130038</v>
      </c>
      <c r="N407" s="211">
        <v>0</v>
      </c>
      <c r="O407" s="12">
        <v>27256473.149355717</v>
      </c>
      <c r="P407" s="255">
        <f t="shared" si="60"/>
        <v>0</v>
      </c>
      <c r="Q407" s="230">
        <f t="shared" si="59"/>
        <v>362972458.76130038</v>
      </c>
    </row>
    <row r="408" spans="1:17">
      <c r="A408" s="8" t="s">
        <v>230</v>
      </c>
      <c r="B408" s="9" t="s">
        <v>285</v>
      </c>
      <c r="C408" s="9" t="s">
        <v>286</v>
      </c>
      <c r="D408" s="15">
        <v>210051714.54442492</v>
      </c>
      <c r="E408" s="12">
        <v>270510796</v>
      </c>
      <c r="F408" s="213"/>
      <c r="G408" s="12">
        <f t="shared" si="54"/>
        <v>0</v>
      </c>
      <c r="H408" s="13">
        <f t="shared" si="61"/>
        <v>0</v>
      </c>
      <c r="I408" s="16">
        <f t="shared" si="55"/>
        <v>0</v>
      </c>
      <c r="J408" s="211">
        <f t="shared" si="56"/>
        <v>270510796</v>
      </c>
      <c r="K408" s="14">
        <f t="shared" si="62"/>
        <v>4.4497878260019346E-3</v>
      </c>
      <c r="L408" s="16">
        <f t="shared" si="57"/>
        <v>10123267.304154402</v>
      </c>
      <c r="M408" s="224">
        <f t="shared" si="58"/>
        <v>220174981.84857932</v>
      </c>
      <c r="N408" s="211">
        <v>0</v>
      </c>
      <c r="O408" s="12">
        <v>4406192</v>
      </c>
      <c r="P408" s="255">
        <f t="shared" si="60"/>
        <v>0</v>
      </c>
      <c r="Q408" s="230">
        <f t="shared" si="59"/>
        <v>220174981.84857932</v>
      </c>
    </row>
    <row r="409" spans="1:17">
      <c r="A409" s="8" t="s">
        <v>230</v>
      </c>
      <c r="B409" s="9" t="s">
        <v>873</v>
      </c>
      <c r="C409" s="9" t="s">
        <v>874</v>
      </c>
      <c r="D409" s="15">
        <v>1212464.0914893523</v>
      </c>
      <c r="E409" s="12">
        <v>293348</v>
      </c>
      <c r="F409" s="213"/>
      <c r="G409" s="12">
        <f t="shared" si="54"/>
        <v>0</v>
      </c>
      <c r="H409" s="13">
        <f t="shared" si="61"/>
        <v>0</v>
      </c>
      <c r="I409" s="16">
        <f t="shared" si="55"/>
        <v>0</v>
      </c>
      <c r="J409" s="211">
        <f t="shared" si="56"/>
        <v>293348</v>
      </c>
      <c r="K409" s="14">
        <f t="shared" si="62"/>
        <v>4.8254501427810503E-6</v>
      </c>
      <c r="L409" s="16">
        <f t="shared" si="57"/>
        <v>10977.89907482689</v>
      </c>
      <c r="M409" s="224">
        <f t="shared" si="58"/>
        <v>1223441.9905641791</v>
      </c>
      <c r="N409" s="211">
        <v>919116</v>
      </c>
      <c r="O409" s="12">
        <v>0</v>
      </c>
      <c r="P409" s="255">
        <f t="shared" si="60"/>
        <v>919116</v>
      </c>
      <c r="Q409" s="230">
        <f t="shared" si="59"/>
        <v>304325.99056417914</v>
      </c>
    </row>
    <row r="410" spans="1:17">
      <c r="A410" s="8" t="s">
        <v>230</v>
      </c>
      <c r="B410" s="9" t="s">
        <v>875</v>
      </c>
      <c r="C410" s="9" t="s">
        <v>876</v>
      </c>
      <c r="D410" s="15">
        <v>139645.19796993237</v>
      </c>
      <c r="E410" s="12">
        <v>145582</v>
      </c>
      <c r="F410" s="213"/>
      <c r="G410" s="12">
        <f t="shared" si="54"/>
        <v>0</v>
      </c>
      <c r="H410" s="13">
        <f t="shared" si="61"/>
        <v>0</v>
      </c>
      <c r="I410" s="16">
        <f t="shared" si="55"/>
        <v>0</v>
      </c>
      <c r="J410" s="211">
        <f t="shared" si="56"/>
        <v>145582</v>
      </c>
      <c r="K410" s="14">
        <f t="shared" si="62"/>
        <v>2.3947621346876434E-6</v>
      </c>
      <c r="L410" s="16">
        <f t="shared" si="57"/>
        <v>5448.0838564143887</v>
      </c>
      <c r="M410" s="224">
        <f t="shared" si="58"/>
        <v>145093.28182634676</v>
      </c>
      <c r="N410" s="211">
        <v>16132</v>
      </c>
      <c r="O410" s="12">
        <v>0</v>
      </c>
      <c r="P410" s="255">
        <f t="shared" si="60"/>
        <v>16132</v>
      </c>
      <c r="Q410" s="230">
        <f t="shared" si="59"/>
        <v>128961.28182634676</v>
      </c>
    </row>
    <row r="411" spans="1:17">
      <c r="A411" s="8" t="s">
        <v>230</v>
      </c>
      <c r="B411" s="9" t="s">
        <v>289</v>
      </c>
      <c r="C411" s="9" t="s">
        <v>290</v>
      </c>
      <c r="D411" s="15">
        <v>50285496.413107745</v>
      </c>
      <c r="E411" s="12">
        <v>56054331</v>
      </c>
      <c r="F411" s="213"/>
      <c r="G411" s="12">
        <f t="shared" si="54"/>
        <v>0</v>
      </c>
      <c r="H411" s="13">
        <f t="shared" si="61"/>
        <v>0</v>
      </c>
      <c r="I411" s="16">
        <f t="shared" si="55"/>
        <v>0</v>
      </c>
      <c r="J411" s="211">
        <f t="shared" si="56"/>
        <v>56054331</v>
      </c>
      <c r="K411" s="14">
        <f t="shared" si="62"/>
        <v>9.2206996307268581E-4</v>
      </c>
      <c r="L411" s="16">
        <f t="shared" si="57"/>
        <v>2097709.1659903601</v>
      </c>
      <c r="M411" s="224">
        <f t="shared" si="58"/>
        <v>52383205.579098105</v>
      </c>
      <c r="N411" s="211">
        <v>0</v>
      </c>
      <c r="O411" s="12">
        <v>5386268.6818337003</v>
      </c>
      <c r="P411" s="255">
        <f t="shared" si="60"/>
        <v>0</v>
      </c>
      <c r="Q411" s="230">
        <f t="shared" si="59"/>
        <v>52383205.579098105</v>
      </c>
    </row>
    <row r="412" spans="1:17">
      <c r="A412" s="8" t="s">
        <v>230</v>
      </c>
      <c r="B412" s="9" t="s">
        <v>877</v>
      </c>
      <c r="C412" s="9" t="s">
        <v>878</v>
      </c>
      <c r="D412" s="15">
        <v>658012.85408940737</v>
      </c>
      <c r="E412" s="12">
        <v>809389</v>
      </c>
      <c r="F412" s="213"/>
      <c r="G412" s="12">
        <f t="shared" si="54"/>
        <v>0</v>
      </c>
      <c r="H412" s="13">
        <f t="shared" si="61"/>
        <v>0</v>
      </c>
      <c r="I412" s="16">
        <f t="shared" si="55"/>
        <v>0</v>
      </c>
      <c r="J412" s="211">
        <f t="shared" si="56"/>
        <v>809389</v>
      </c>
      <c r="K412" s="14">
        <f t="shared" si="62"/>
        <v>1.3314105654769799E-5</v>
      </c>
      <c r="L412" s="16">
        <f t="shared" si="57"/>
        <v>30289.590364601292</v>
      </c>
      <c r="M412" s="224">
        <f t="shared" si="58"/>
        <v>688302.44445400871</v>
      </c>
      <c r="N412" s="211">
        <v>0</v>
      </c>
      <c r="O412" s="12">
        <v>0</v>
      </c>
      <c r="P412" s="255">
        <f t="shared" si="60"/>
        <v>0</v>
      </c>
      <c r="Q412" s="230">
        <f t="shared" si="59"/>
        <v>688302.44445400871</v>
      </c>
    </row>
    <row r="413" spans="1:17">
      <c r="A413" s="8" t="s">
        <v>230</v>
      </c>
      <c r="B413" s="9" t="s">
        <v>879</v>
      </c>
      <c r="C413" s="9" t="s">
        <v>880</v>
      </c>
      <c r="D413" s="15">
        <v>2230980.1636064504</v>
      </c>
      <c r="E413" s="12">
        <v>4163377</v>
      </c>
      <c r="F413" s="213"/>
      <c r="G413" s="12">
        <f t="shared" si="54"/>
        <v>0</v>
      </c>
      <c r="H413" s="13">
        <f t="shared" si="61"/>
        <v>0</v>
      </c>
      <c r="I413" s="16">
        <f t="shared" si="55"/>
        <v>0</v>
      </c>
      <c r="J413" s="211">
        <f t="shared" si="56"/>
        <v>4163377</v>
      </c>
      <c r="K413" s="14">
        <f t="shared" si="62"/>
        <v>6.8485785275854412E-5</v>
      </c>
      <c r="L413" s="16">
        <f t="shared" si="57"/>
        <v>155805.16150256878</v>
      </c>
      <c r="M413" s="224">
        <f t="shared" si="58"/>
        <v>2386785.3251090194</v>
      </c>
      <c r="N413" s="211">
        <v>0</v>
      </c>
      <c r="O413" s="12">
        <v>0</v>
      </c>
      <c r="P413" s="255">
        <f t="shared" si="60"/>
        <v>0</v>
      </c>
      <c r="Q413" s="230">
        <f t="shared" si="59"/>
        <v>2386785.3251090194</v>
      </c>
    </row>
    <row r="414" spans="1:17">
      <c r="A414" s="8" t="s">
        <v>230</v>
      </c>
      <c r="B414" s="9" t="s">
        <v>881</v>
      </c>
      <c r="C414" s="9" t="s">
        <v>545</v>
      </c>
      <c r="D414" s="15">
        <v>18276911.979288187</v>
      </c>
      <c r="E414" s="12">
        <v>14222636</v>
      </c>
      <c r="F414" s="213"/>
      <c r="G414" s="12">
        <f t="shared" si="54"/>
        <v>0</v>
      </c>
      <c r="H414" s="13">
        <f t="shared" si="61"/>
        <v>0</v>
      </c>
      <c r="I414" s="16">
        <f t="shared" si="55"/>
        <v>0</v>
      </c>
      <c r="J414" s="211">
        <f t="shared" si="56"/>
        <v>14222636</v>
      </c>
      <c r="K414" s="14">
        <f t="shared" si="62"/>
        <v>2.3395632803674442E-4</v>
      </c>
      <c r="L414" s="16">
        <f t="shared" si="57"/>
        <v>532250.64628359361</v>
      </c>
      <c r="M414" s="224">
        <f t="shared" si="58"/>
        <v>18809162.62557178</v>
      </c>
      <c r="N414" s="211">
        <v>7202986</v>
      </c>
      <c r="O414" s="12">
        <v>0</v>
      </c>
      <c r="P414" s="255">
        <f t="shared" si="60"/>
        <v>7202986</v>
      </c>
      <c r="Q414" s="230">
        <f t="shared" si="59"/>
        <v>11606176.62557178</v>
      </c>
    </row>
    <row r="415" spans="1:17">
      <c r="A415" s="8" t="s">
        <v>230</v>
      </c>
      <c r="B415" s="9" t="s">
        <v>882</v>
      </c>
      <c r="C415" s="9" t="s">
        <v>883</v>
      </c>
      <c r="D415" s="15">
        <v>1564850.7441999321</v>
      </c>
      <c r="E415" s="12">
        <v>1564937</v>
      </c>
      <c r="F415" s="213"/>
      <c r="G415" s="12">
        <f t="shared" si="54"/>
        <v>0</v>
      </c>
      <c r="H415" s="13">
        <f t="shared" si="61"/>
        <v>0</v>
      </c>
      <c r="I415" s="16">
        <f t="shared" si="55"/>
        <v>0</v>
      </c>
      <c r="J415" s="211">
        <f t="shared" si="56"/>
        <v>1564937</v>
      </c>
      <c r="K415" s="14">
        <f t="shared" si="62"/>
        <v>2.5742549702378568E-5</v>
      </c>
      <c r="L415" s="16">
        <f t="shared" si="57"/>
        <v>58564.300572911241</v>
      </c>
      <c r="M415" s="224">
        <f t="shared" si="58"/>
        <v>1623415.0447728434</v>
      </c>
      <c r="N415" s="211">
        <v>10315</v>
      </c>
      <c r="O415" s="12">
        <v>0</v>
      </c>
      <c r="P415" s="255">
        <f t="shared" si="60"/>
        <v>10315</v>
      </c>
      <c r="Q415" s="230">
        <f t="shared" si="59"/>
        <v>1613100.0447728434</v>
      </c>
    </row>
    <row r="416" spans="1:17">
      <c r="A416" s="8" t="s">
        <v>230</v>
      </c>
      <c r="B416" s="9" t="s">
        <v>884</v>
      </c>
      <c r="C416" s="9" t="s">
        <v>885</v>
      </c>
      <c r="D416" s="15">
        <v>4202593.5514433049</v>
      </c>
      <c r="E416" s="12">
        <v>3088221</v>
      </c>
      <c r="F416" s="213"/>
      <c r="G416" s="12">
        <f t="shared" si="54"/>
        <v>0</v>
      </c>
      <c r="H416" s="13">
        <f t="shared" si="61"/>
        <v>0</v>
      </c>
      <c r="I416" s="16">
        <f t="shared" si="55"/>
        <v>0</v>
      </c>
      <c r="J416" s="211">
        <f t="shared" si="56"/>
        <v>3088221</v>
      </c>
      <c r="K416" s="14">
        <f t="shared" si="62"/>
        <v>5.0799925226657204E-5</v>
      </c>
      <c r="L416" s="16">
        <f t="shared" si="57"/>
        <v>115569.82989064514</v>
      </c>
      <c r="M416" s="224">
        <f t="shared" si="58"/>
        <v>4318163.38133395</v>
      </c>
      <c r="N416" s="211">
        <v>1244858</v>
      </c>
      <c r="O416" s="12">
        <v>0</v>
      </c>
      <c r="P416" s="255">
        <f t="shared" si="60"/>
        <v>1244858</v>
      </c>
      <c r="Q416" s="230">
        <f t="shared" si="59"/>
        <v>3073305.38133395</v>
      </c>
    </row>
    <row r="417" spans="1:17">
      <c r="A417" s="8" t="s">
        <v>230</v>
      </c>
      <c r="B417" s="9" t="s">
        <v>886</v>
      </c>
      <c r="C417" s="9" t="s">
        <v>887</v>
      </c>
      <c r="D417" s="15">
        <v>545969910.63472962</v>
      </c>
      <c r="E417" s="12">
        <v>653147268</v>
      </c>
      <c r="F417" s="213">
        <v>1</v>
      </c>
      <c r="G417" s="12">
        <f t="shared" si="54"/>
        <v>653147268</v>
      </c>
      <c r="H417" s="13">
        <f t="shared" si="61"/>
        <v>3.1426833971632859E-2</v>
      </c>
      <c r="I417" s="16">
        <f t="shared" si="55"/>
        <v>38497871.615250252</v>
      </c>
      <c r="J417" s="211">
        <f t="shared" si="56"/>
        <v>0</v>
      </c>
      <c r="K417" s="14">
        <f t="shared" si="62"/>
        <v>0</v>
      </c>
      <c r="L417" s="16">
        <f t="shared" si="57"/>
        <v>0</v>
      </c>
      <c r="M417" s="224">
        <f t="shared" si="58"/>
        <v>584467782.24997985</v>
      </c>
      <c r="N417" s="211">
        <v>0</v>
      </c>
      <c r="O417" s="12">
        <v>32724278.036237624</v>
      </c>
      <c r="P417" s="255">
        <f t="shared" si="60"/>
        <v>0</v>
      </c>
      <c r="Q417" s="230">
        <f t="shared" si="59"/>
        <v>584467782.24997985</v>
      </c>
    </row>
    <row r="418" spans="1:17">
      <c r="A418" s="8" t="s">
        <v>230</v>
      </c>
      <c r="B418" s="9" t="s">
        <v>888</v>
      </c>
      <c r="C418" s="9" t="s">
        <v>889</v>
      </c>
      <c r="D418" s="15">
        <v>7670533.6270563817</v>
      </c>
      <c r="E418" s="12">
        <v>8525680</v>
      </c>
      <c r="F418" s="213"/>
      <c r="G418" s="12">
        <f t="shared" si="54"/>
        <v>0</v>
      </c>
      <c r="H418" s="13">
        <f t="shared" si="61"/>
        <v>0</v>
      </c>
      <c r="I418" s="16">
        <f t="shared" si="55"/>
        <v>0</v>
      </c>
      <c r="J418" s="211">
        <f t="shared" si="56"/>
        <v>8525680</v>
      </c>
      <c r="K418" s="14">
        <f t="shared" si="62"/>
        <v>1.4024381885441707E-4</v>
      </c>
      <c r="L418" s="16">
        <f t="shared" si="57"/>
        <v>319054.68789379887</v>
      </c>
      <c r="M418" s="224">
        <f t="shared" si="58"/>
        <v>7989588.3149501802</v>
      </c>
      <c r="N418" s="211">
        <v>0</v>
      </c>
      <c r="O418" s="12">
        <v>0</v>
      </c>
      <c r="P418" s="255">
        <f t="shared" si="60"/>
        <v>0</v>
      </c>
      <c r="Q418" s="230">
        <f t="shared" si="59"/>
        <v>7989588.3149501802</v>
      </c>
    </row>
    <row r="419" spans="1:17">
      <c r="A419" s="8" t="s">
        <v>230</v>
      </c>
      <c r="B419" s="9" t="s">
        <v>291</v>
      </c>
      <c r="C419" s="9" t="s">
        <v>292</v>
      </c>
      <c r="D419" s="15">
        <v>243886760.01509449</v>
      </c>
      <c r="E419" s="12">
        <v>308852315</v>
      </c>
      <c r="F419" s="213">
        <v>1</v>
      </c>
      <c r="G419" s="12">
        <f t="shared" si="54"/>
        <v>308852315</v>
      </c>
      <c r="H419" s="13">
        <f t="shared" si="61"/>
        <v>1.4860738000146475E-2</v>
      </c>
      <c r="I419" s="16">
        <f t="shared" si="55"/>
        <v>18204404.050179433</v>
      </c>
      <c r="J419" s="211">
        <f t="shared" si="56"/>
        <v>0</v>
      </c>
      <c r="K419" s="14">
        <f t="shared" si="62"/>
        <v>0</v>
      </c>
      <c r="L419" s="16">
        <f t="shared" si="57"/>
        <v>0</v>
      </c>
      <c r="M419" s="224">
        <f t="shared" si="58"/>
        <v>262091164.06527391</v>
      </c>
      <c r="N419" s="211">
        <v>0</v>
      </c>
      <c r="O419" s="12">
        <v>17817442.930559449</v>
      </c>
      <c r="P419" s="255">
        <f t="shared" si="60"/>
        <v>0</v>
      </c>
      <c r="Q419" s="230">
        <f t="shared" si="59"/>
        <v>262091164.06527391</v>
      </c>
    </row>
    <row r="420" spans="1:17">
      <c r="A420" s="8" t="s">
        <v>230</v>
      </c>
      <c r="B420" s="9" t="s">
        <v>293</v>
      </c>
      <c r="C420" s="9" t="s">
        <v>294</v>
      </c>
      <c r="D420" s="15">
        <v>485516747.59669018</v>
      </c>
      <c r="E420" s="12">
        <v>664240579</v>
      </c>
      <c r="F420" s="213">
        <v>1</v>
      </c>
      <c r="G420" s="12">
        <f t="shared" si="54"/>
        <v>664240579</v>
      </c>
      <c r="H420" s="13">
        <f t="shared" si="61"/>
        <v>3.1960599724125738E-2</v>
      </c>
      <c r="I420" s="16">
        <f t="shared" si="55"/>
        <v>39151734.662054032</v>
      </c>
      <c r="J420" s="211">
        <f t="shared" si="56"/>
        <v>0</v>
      </c>
      <c r="K420" s="14">
        <f t="shared" si="62"/>
        <v>0</v>
      </c>
      <c r="L420" s="16">
        <f t="shared" si="57"/>
        <v>0</v>
      </c>
      <c r="M420" s="224">
        <f t="shared" si="58"/>
        <v>524668482.25874424</v>
      </c>
      <c r="N420" s="211">
        <v>0</v>
      </c>
      <c r="O420" s="12">
        <v>38143908.097142309</v>
      </c>
      <c r="P420" s="255">
        <f t="shared" si="60"/>
        <v>0</v>
      </c>
      <c r="Q420" s="230">
        <f t="shared" si="59"/>
        <v>524668482.25874424</v>
      </c>
    </row>
    <row r="421" spans="1:17">
      <c r="A421" s="8" t="s">
        <v>230</v>
      </c>
      <c r="B421" s="9" t="s">
        <v>890</v>
      </c>
      <c r="C421" s="9" t="s">
        <v>891</v>
      </c>
      <c r="D421" s="15">
        <v>7439140.0008727796</v>
      </c>
      <c r="E421" s="12">
        <v>5858747</v>
      </c>
      <c r="F421" s="247">
        <v>1</v>
      </c>
      <c r="G421" s="12">
        <f t="shared" si="54"/>
        <v>5858747</v>
      </c>
      <c r="H421" s="13">
        <f t="shared" si="61"/>
        <v>2.8189947087216798E-4</v>
      </c>
      <c r="I421" s="16">
        <f t="shared" si="55"/>
        <v>345326.85181840579</v>
      </c>
      <c r="J421" s="211">
        <f t="shared" si="56"/>
        <v>0</v>
      </c>
      <c r="K421" s="14">
        <f t="shared" si="62"/>
        <v>0</v>
      </c>
      <c r="L421" s="16">
        <f t="shared" si="57"/>
        <v>0</v>
      </c>
      <c r="M421" s="224">
        <f t="shared" si="58"/>
        <v>7784466.8526911857</v>
      </c>
      <c r="N421" s="211">
        <v>1592264</v>
      </c>
      <c r="O421" s="12">
        <v>0</v>
      </c>
      <c r="P421" s="255">
        <f t="shared" si="60"/>
        <v>1592264</v>
      </c>
      <c r="Q421" s="230">
        <f t="shared" si="59"/>
        <v>6192202.8526911857</v>
      </c>
    </row>
    <row r="422" spans="1:17">
      <c r="A422" s="8" t="s">
        <v>230</v>
      </c>
      <c r="B422" s="9" t="s">
        <v>892</v>
      </c>
      <c r="C422" s="9" t="s">
        <v>893</v>
      </c>
      <c r="D422" s="15">
        <v>8208219.9906710545</v>
      </c>
      <c r="E422" s="12">
        <v>5147514</v>
      </c>
      <c r="F422" s="213"/>
      <c r="G422" s="12">
        <f t="shared" si="54"/>
        <v>0</v>
      </c>
      <c r="H422" s="13">
        <f t="shared" si="61"/>
        <v>0</v>
      </c>
      <c r="I422" s="16">
        <f t="shared" si="55"/>
        <v>0</v>
      </c>
      <c r="J422" s="211">
        <f t="shared" si="56"/>
        <v>5147514</v>
      </c>
      <c r="K422" s="14">
        <f t="shared" si="62"/>
        <v>8.4674421391205847E-5</v>
      </c>
      <c r="L422" s="16">
        <f t="shared" si="57"/>
        <v>192634.3086649933</v>
      </c>
      <c r="M422" s="224">
        <f t="shared" si="58"/>
        <v>8400854.2993360478</v>
      </c>
      <c r="N422" s="211">
        <v>3060706</v>
      </c>
      <c r="O422" s="12">
        <v>0</v>
      </c>
      <c r="P422" s="255">
        <f t="shared" si="60"/>
        <v>3060706</v>
      </c>
      <c r="Q422" s="230">
        <f t="shared" si="59"/>
        <v>5340148.2993360478</v>
      </c>
    </row>
    <row r="423" spans="1:17">
      <c r="A423" s="8" t="s">
        <v>230</v>
      </c>
      <c r="B423" s="9" t="s">
        <v>894</v>
      </c>
      <c r="C423" s="9" t="s">
        <v>895</v>
      </c>
      <c r="D423" s="15">
        <v>34778465.894152522</v>
      </c>
      <c r="E423" s="12">
        <v>46462916</v>
      </c>
      <c r="F423" s="213"/>
      <c r="G423" s="12">
        <f t="shared" si="54"/>
        <v>0</v>
      </c>
      <c r="H423" s="13">
        <f t="shared" si="61"/>
        <v>0</v>
      </c>
      <c r="I423" s="16">
        <f t="shared" si="55"/>
        <v>0</v>
      </c>
      <c r="J423" s="211">
        <f t="shared" si="56"/>
        <v>46462916</v>
      </c>
      <c r="K423" s="14">
        <f t="shared" si="62"/>
        <v>7.6429525562207322E-4</v>
      </c>
      <c r="L423" s="16">
        <f t="shared" si="57"/>
        <v>1738771.7065402165</v>
      </c>
      <c r="M423" s="224">
        <f t="shared" si="58"/>
        <v>36517237.600692742</v>
      </c>
      <c r="N423" s="211">
        <v>0</v>
      </c>
      <c r="O423" s="12">
        <v>748753</v>
      </c>
      <c r="P423" s="255">
        <f t="shared" si="60"/>
        <v>0</v>
      </c>
      <c r="Q423" s="230">
        <f t="shared" si="59"/>
        <v>36517237.600692742</v>
      </c>
    </row>
    <row r="424" spans="1:17">
      <c r="A424" s="8" t="s">
        <v>230</v>
      </c>
      <c r="B424" s="9" t="s">
        <v>295</v>
      </c>
      <c r="C424" s="9" t="s">
        <v>296</v>
      </c>
      <c r="D424" s="15">
        <v>87446938.571686402</v>
      </c>
      <c r="E424" s="12">
        <v>82833156</v>
      </c>
      <c r="F424" s="213"/>
      <c r="G424" s="12">
        <f t="shared" si="54"/>
        <v>0</v>
      </c>
      <c r="H424" s="13">
        <f t="shared" si="61"/>
        <v>0</v>
      </c>
      <c r="I424" s="16">
        <f t="shared" si="55"/>
        <v>0</v>
      </c>
      <c r="J424" s="211">
        <f t="shared" si="56"/>
        <v>82833156</v>
      </c>
      <c r="K424" s="14">
        <f t="shared" si="62"/>
        <v>1.3625702730109119E-3</v>
      </c>
      <c r="L424" s="16">
        <f t="shared" si="57"/>
        <v>3099847.3710998246</v>
      </c>
      <c r="M424" s="224">
        <f t="shared" si="58"/>
        <v>90546785.942786232</v>
      </c>
      <c r="N424" s="211">
        <v>4683058</v>
      </c>
      <c r="O424" s="12">
        <v>0</v>
      </c>
      <c r="P424" s="255">
        <f t="shared" si="60"/>
        <v>4683058</v>
      </c>
      <c r="Q424" s="230">
        <f t="shared" si="59"/>
        <v>85863727.942786232</v>
      </c>
    </row>
    <row r="425" spans="1:17">
      <c r="A425" s="8" t="s">
        <v>230</v>
      </c>
      <c r="B425" s="9" t="s">
        <v>896</v>
      </c>
      <c r="C425" s="9" t="s">
        <v>897</v>
      </c>
      <c r="D425" s="15">
        <v>55066240.6167088</v>
      </c>
      <c r="E425" s="12">
        <v>72637473</v>
      </c>
      <c r="F425" s="213">
        <v>1</v>
      </c>
      <c r="G425" s="12">
        <f t="shared" si="54"/>
        <v>72637473</v>
      </c>
      <c r="H425" s="13">
        <f t="shared" si="61"/>
        <v>3.4950246535976701E-3</v>
      </c>
      <c r="I425" s="16">
        <f t="shared" si="55"/>
        <v>4281405.2006571461</v>
      </c>
      <c r="J425" s="211">
        <f t="shared" si="56"/>
        <v>0</v>
      </c>
      <c r="K425" s="14">
        <f t="shared" si="62"/>
        <v>0</v>
      </c>
      <c r="L425" s="16">
        <f t="shared" si="57"/>
        <v>0</v>
      </c>
      <c r="M425" s="224">
        <f t="shared" si="58"/>
        <v>59347645.817365944</v>
      </c>
      <c r="N425" s="211">
        <v>0</v>
      </c>
      <c r="O425" s="12">
        <v>1204160</v>
      </c>
      <c r="P425" s="255">
        <f t="shared" si="60"/>
        <v>0</v>
      </c>
      <c r="Q425" s="230">
        <f t="shared" si="59"/>
        <v>59347645.817365944</v>
      </c>
    </row>
    <row r="426" spans="1:17">
      <c r="A426" s="8" t="s">
        <v>230</v>
      </c>
      <c r="B426" s="9" t="s">
        <v>299</v>
      </c>
      <c r="C426" s="9" t="s">
        <v>312</v>
      </c>
      <c r="D426" s="15">
        <v>926183918.97256923</v>
      </c>
      <c r="E426" s="12">
        <v>1350124520</v>
      </c>
      <c r="F426" s="213"/>
      <c r="G426" s="12">
        <f t="shared" si="54"/>
        <v>0</v>
      </c>
      <c r="H426" s="13">
        <f t="shared" si="61"/>
        <v>0</v>
      </c>
      <c r="I426" s="16">
        <f t="shared" si="55"/>
        <v>0</v>
      </c>
      <c r="J426" s="211">
        <f t="shared" si="56"/>
        <v>1350124520</v>
      </c>
      <c r="K426" s="14">
        <f t="shared" si="62"/>
        <v>2.2208975543743938E-2</v>
      </c>
      <c r="L426" s="16">
        <f t="shared" si="57"/>
        <v>50525419.36201746</v>
      </c>
      <c r="M426" s="224">
        <f t="shared" si="58"/>
        <v>976709338.33458674</v>
      </c>
      <c r="N426" s="211">
        <v>0</v>
      </c>
      <c r="O426" s="12">
        <v>136405282.71904814</v>
      </c>
      <c r="P426" s="255">
        <f t="shared" si="60"/>
        <v>0</v>
      </c>
      <c r="Q426" s="230">
        <f t="shared" si="59"/>
        <v>976709338.33458674</v>
      </c>
    </row>
    <row r="427" spans="1:17">
      <c r="A427" s="8" t="s">
        <v>230</v>
      </c>
      <c r="B427" s="9" t="s">
        <v>304</v>
      </c>
      <c r="C427" s="9" t="s">
        <v>305</v>
      </c>
      <c r="D427" s="15">
        <v>516326471.62670225</v>
      </c>
      <c r="E427" s="12">
        <v>604784784</v>
      </c>
      <c r="F427" s="213">
        <v>1</v>
      </c>
      <c r="G427" s="12">
        <f t="shared" si="54"/>
        <v>604784784</v>
      </c>
      <c r="H427" s="13">
        <f t="shared" si="61"/>
        <v>2.9099824689671427E-2</v>
      </c>
      <c r="I427" s="16">
        <f t="shared" si="55"/>
        <v>35647285.244847499</v>
      </c>
      <c r="J427" s="211">
        <f t="shared" si="56"/>
        <v>0</v>
      </c>
      <c r="K427" s="14">
        <f t="shared" si="62"/>
        <v>0</v>
      </c>
      <c r="L427" s="16">
        <f t="shared" si="57"/>
        <v>0</v>
      </c>
      <c r="M427" s="224">
        <f t="shared" si="58"/>
        <v>551973756.87154973</v>
      </c>
      <c r="N427" s="211">
        <v>0</v>
      </c>
      <c r="O427" s="12">
        <v>37128959.197821587</v>
      </c>
      <c r="P427" s="255">
        <f t="shared" si="60"/>
        <v>0</v>
      </c>
      <c r="Q427" s="230">
        <f t="shared" si="59"/>
        <v>551973756.87154973</v>
      </c>
    </row>
    <row r="428" spans="1:17">
      <c r="A428" s="8" t="s">
        <v>230</v>
      </c>
      <c r="B428" s="9" t="s">
        <v>898</v>
      </c>
      <c r="C428" s="9" t="s">
        <v>899</v>
      </c>
      <c r="D428" s="15">
        <v>77616104.537276432</v>
      </c>
      <c r="E428" s="12">
        <v>93189986</v>
      </c>
      <c r="F428" s="247">
        <v>1</v>
      </c>
      <c r="G428" s="12">
        <f t="shared" si="54"/>
        <v>93189986</v>
      </c>
      <c r="H428" s="13">
        <f t="shared" si="61"/>
        <v>4.4839293698780208E-3</v>
      </c>
      <c r="I428" s="16">
        <f t="shared" si="55"/>
        <v>5492813.4781005755</v>
      </c>
      <c r="J428" s="211">
        <f t="shared" si="56"/>
        <v>0</v>
      </c>
      <c r="K428" s="14">
        <f t="shared" si="62"/>
        <v>0</v>
      </c>
      <c r="L428" s="16">
        <f t="shared" si="57"/>
        <v>0</v>
      </c>
      <c r="M428" s="224">
        <f t="shared" si="58"/>
        <v>83108918.015377015</v>
      </c>
      <c r="N428" s="211">
        <v>0</v>
      </c>
      <c r="O428" s="12">
        <v>1347919</v>
      </c>
      <c r="P428" s="255">
        <f t="shared" si="60"/>
        <v>0</v>
      </c>
      <c r="Q428" s="230">
        <f t="shared" si="59"/>
        <v>83108918.015377015</v>
      </c>
    </row>
    <row r="429" spans="1:17">
      <c r="A429" s="8" t="s">
        <v>230</v>
      </c>
      <c r="B429" s="9" t="s">
        <v>306</v>
      </c>
      <c r="C429" s="9" t="s">
        <v>307</v>
      </c>
      <c r="D429" s="15">
        <v>451160119.9989869</v>
      </c>
      <c r="E429" s="12">
        <v>480675364</v>
      </c>
      <c r="F429" s="213">
        <v>1</v>
      </c>
      <c r="G429" s="12">
        <f t="shared" si="54"/>
        <v>480675364</v>
      </c>
      <c r="H429" s="13">
        <f t="shared" si="61"/>
        <v>2.3128175832287476E-2</v>
      </c>
      <c r="I429" s="16">
        <f t="shared" si="55"/>
        <v>28332015.394552156</v>
      </c>
      <c r="J429" s="211">
        <f t="shared" si="56"/>
        <v>0</v>
      </c>
      <c r="K429" s="14">
        <f t="shared" si="62"/>
        <v>0</v>
      </c>
      <c r="L429" s="16">
        <f t="shared" si="57"/>
        <v>0</v>
      </c>
      <c r="M429" s="224">
        <f t="shared" si="58"/>
        <v>479492135.39353907</v>
      </c>
      <c r="N429" s="211">
        <v>0</v>
      </c>
      <c r="O429" s="12">
        <v>26539972.951119486</v>
      </c>
      <c r="P429" s="255">
        <f t="shared" si="60"/>
        <v>0</v>
      </c>
      <c r="Q429" s="230">
        <f t="shared" si="59"/>
        <v>479492135.39353907</v>
      </c>
    </row>
    <row r="430" spans="1:17">
      <c r="A430" s="8" t="s">
        <v>230</v>
      </c>
      <c r="B430" s="9" t="s">
        <v>308</v>
      </c>
      <c r="C430" s="9" t="s">
        <v>309</v>
      </c>
      <c r="D430" s="15">
        <v>218500626.25387737</v>
      </c>
      <c r="E430" s="12">
        <v>277048562</v>
      </c>
      <c r="F430" s="213">
        <v>1</v>
      </c>
      <c r="G430" s="12">
        <f t="shared" si="54"/>
        <v>277048562</v>
      </c>
      <c r="H430" s="13">
        <f t="shared" si="61"/>
        <v>1.3330468619603309E-2</v>
      </c>
      <c r="I430" s="16">
        <f t="shared" si="55"/>
        <v>16329824.059014054</v>
      </c>
      <c r="J430" s="211">
        <f t="shared" si="56"/>
        <v>0</v>
      </c>
      <c r="K430" s="14">
        <f t="shared" si="62"/>
        <v>0</v>
      </c>
      <c r="L430" s="16">
        <f t="shared" si="57"/>
        <v>0</v>
      </c>
      <c r="M430" s="224">
        <f t="shared" si="58"/>
        <v>234830450.31289142</v>
      </c>
      <c r="N430" s="211">
        <v>0</v>
      </c>
      <c r="O430" s="12">
        <v>17378991.935734499</v>
      </c>
      <c r="P430" s="255">
        <f t="shared" si="60"/>
        <v>0</v>
      </c>
      <c r="Q430" s="230">
        <f t="shared" si="59"/>
        <v>234830450.31289142</v>
      </c>
    </row>
    <row r="431" spans="1:17">
      <c r="A431" s="8" t="s">
        <v>230</v>
      </c>
      <c r="B431" s="9" t="s">
        <v>900</v>
      </c>
      <c r="C431" s="9" t="s">
        <v>901</v>
      </c>
      <c r="D431" s="15">
        <v>1638995.5728211394</v>
      </c>
      <c r="E431" s="12">
        <v>628201</v>
      </c>
      <c r="F431" s="213"/>
      <c r="G431" s="12">
        <f t="shared" si="54"/>
        <v>0</v>
      </c>
      <c r="H431" s="13">
        <f t="shared" si="61"/>
        <v>0</v>
      </c>
      <c r="I431" s="16">
        <f t="shared" si="55"/>
        <v>0</v>
      </c>
      <c r="J431" s="211">
        <f t="shared" si="56"/>
        <v>628201</v>
      </c>
      <c r="K431" s="14">
        <f t="shared" si="62"/>
        <v>1.0333639926453217E-5</v>
      </c>
      <c r="L431" s="16">
        <f t="shared" si="57"/>
        <v>23509.030832681066</v>
      </c>
      <c r="M431" s="224">
        <f t="shared" si="58"/>
        <v>1662504.6036538205</v>
      </c>
      <c r="N431" s="211">
        <v>1010795</v>
      </c>
      <c r="O431" s="12">
        <v>0</v>
      </c>
      <c r="P431" s="255">
        <f t="shared" si="60"/>
        <v>1010795</v>
      </c>
      <c r="Q431" s="230">
        <f t="shared" si="59"/>
        <v>651709.60365382046</v>
      </c>
    </row>
    <row r="432" spans="1:17">
      <c r="A432" s="8" t="s">
        <v>230</v>
      </c>
      <c r="B432" s="9" t="s">
        <v>904</v>
      </c>
      <c r="C432" s="3" t="s">
        <v>905</v>
      </c>
      <c r="D432" s="15">
        <v>4184777.0208662152</v>
      </c>
      <c r="E432" s="12">
        <v>3516208</v>
      </c>
      <c r="F432" s="213"/>
      <c r="G432" s="12">
        <f t="shared" si="54"/>
        <v>0</v>
      </c>
      <c r="H432" s="13">
        <f t="shared" si="61"/>
        <v>0</v>
      </c>
      <c r="I432" s="16">
        <f t="shared" si="55"/>
        <v>0</v>
      </c>
      <c r="J432" s="211">
        <f t="shared" si="56"/>
        <v>3516208</v>
      </c>
      <c r="K432" s="14">
        <f t="shared" si="62"/>
        <v>5.7840129796855171E-5</v>
      </c>
      <c r="L432" s="16">
        <f t="shared" si="57"/>
        <v>131586.29528784551</v>
      </c>
      <c r="M432" s="224">
        <f t="shared" si="58"/>
        <v>4316363.3161540609</v>
      </c>
      <c r="N432" s="211">
        <v>668569</v>
      </c>
      <c r="O432" s="12">
        <v>0</v>
      </c>
      <c r="P432" s="255">
        <f t="shared" si="60"/>
        <v>668569</v>
      </c>
      <c r="Q432" s="230">
        <f t="shared" si="59"/>
        <v>3647794.3161540609</v>
      </c>
    </row>
    <row r="433" spans="1:17">
      <c r="A433" s="8" t="s">
        <v>230</v>
      </c>
      <c r="B433" s="9" t="s">
        <v>906</v>
      </c>
      <c r="C433" s="3" t="s">
        <v>907</v>
      </c>
      <c r="D433" s="15">
        <v>6277165.5312993219</v>
      </c>
      <c r="E433" s="12">
        <v>12415263</v>
      </c>
      <c r="F433" s="213"/>
      <c r="G433" s="12">
        <f t="shared" si="54"/>
        <v>0</v>
      </c>
      <c r="H433" s="13">
        <f t="shared" si="61"/>
        <v>0</v>
      </c>
      <c r="I433" s="16">
        <f t="shared" si="55"/>
        <v>0</v>
      </c>
      <c r="J433" s="211">
        <f t="shared" si="56"/>
        <v>12415263</v>
      </c>
      <c r="K433" s="14">
        <f t="shared" si="62"/>
        <v>2.042258089914173E-4</v>
      </c>
      <c r="L433" s="16">
        <f t="shared" si="57"/>
        <v>464613.71545547439</v>
      </c>
      <c r="M433" s="224">
        <f t="shared" si="58"/>
        <v>6741779.2467547962</v>
      </c>
      <c r="N433" s="211">
        <v>0</v>
      </c>
      <c r="O433" s="12">
        <v>227375</v>
      </c>
      <c r="P433" s="255">
        <f t="shared" si="60"/>
        <v>0</v>
      </c>
      <c r="Q433" s="230">
        <f t="shared" si="59"/>
        <v>6741779.2467547962</v>
      </c>
    </row>
    <row r="434" spans="1:17">
      <c r="A434" s="8" t="s">
        <v>230</v>
      </c>
      <c r="B434" s="9" t="s">
        <v>908</v>
      </c>
      <c r="C434" s="3" t="s">
        <v>909</v>
      </c>
      <c r="D434" s="15">
        <v>676.81754277020025</v>
      </c>
      <c r="E434" s="12">
        <v>428097</v>
      </c>
      <c r="F434" s="213"/>
      <c r="G434" s="12">
        <f t="shared" si="54"/>
        <v>0</v>
      </c>
      <c r="H434" s="13">
        <f t="shared" si="61"/>
        <v>0</v>
      </c>
      <c r="I434" s="16">
        <f t="shared" si="55"/>
        <v>0</v>
      </c>
      <c r="J434" s="211">
        <f t="shared" si="56"/>
        <v>428097</v>
      </c>
      <c r="K434" s="14">
        <f t="shared" si="62"/>
        <v>7.0420140235288436E-6</v>
      </c>
      <c r="L434" s="16">
        <f t="shared" si="57"/>
        <v>16020.581903528118</v>
      </c>
      <c r="M434" s="224">
        <f t="shared" si="58"/>
        <v>16697.399446298317</v>
      </c>
      <c r="N434" s="211">
        <v>0</v>
      </c>
      <c r="O434" s="12">
        <v>0</v>
      </c>
      <c r="P434" s="255">
        <f t="shared" si="60"/>
        <v>0</v>
      </c>
      <c r="Q434" s="230">
        <f t="shared" si="59"/>
        <v>16697.399446298317</v>
      </c>
    </row>
    <row r="435" spans="1:17" ht="13.5" thickBot="1">
      <c r="A435" s="20" t="s">
        <v>230</v>
      </c>
      <c r="B435" s="21" t="s">
        <v>1084</v>
      </c>
      <c r="C435" s="21" t="s">
        <v>1085</v>
      </c>
      <c r="D435" s="22">
        <v>5637332.7277420945</v>
      </c>
      <c r="E435" s="23">
        <v>7134426</v>
      </c>
      <c r="F435" s="215"/>
      <c r="G435" s="23">
        <f t="shared" si="54"/>
        <v>0</v>
      </c>
      <c r="H435" s="24">
        <f t="shared" si="61"/>
        <v>0</v>
      </c>
      <c r="I435" s="25">
        <f t="shared" si="55"/>
        <v>0</v>
      </c>
      <c r="J435" s="253">
        <f t="shared" si="56"/>
        <v>7134426</v>
      </c>
      <c r="K435" s="26">
        <f t="shared" si="62"/>
        <v>1.1735828081446212E-4</v>
      </c>
      <c r="L435" s="25">
        <f t="shared" si="57"/>
        <v>266990.0888529013</v>
      </c>
      <c r="M435" s="231">
        <f t="shared" si="58"/>
        <v>5904322.8165949956</v>
      </c>
      <c r="N435" s="253">
        <v>0</v>
      </c>
      <c r="O435" s="23">
        <v>0</v>
      </c>
      <c r="P435" s="256">
        <f t="shared" si="60"/>
        <v>0</v>
      </c>
      <c r="Q435" s="232">
        <f t="shared" si="59"/>
        <v>5904322.8165949956</v>
      </c>
    </row>
    <row r="436" spans="1:17" ht="16.5" thickBot="1">
      <c r="A436" s="4"/>
      <c r="B436" s="4"/>
      <c r="C436" s="237" t="s">
        <v>313</v>
      </c>
      <c r="D436" s="245">
        <f t="shared" ref="D436:M436" si="63">+SUM(D4:D435)</f>
        <v>66007278943.222481</v>
      </c>
      <c r="E436" s="238">
        <f>SUM(E4:E435)</f>
        <v>81574948923</v>
      </c>
      <c r="F436" s="248">
        <f t="shared" si="63"/>
        <v>110</v>
      </c>
      <c r="G436" s="239">
        <f t="shared" si="63"/>
        <v>20783107474</v>
      </c>
      <c r="H436" s="240">
        <f t="shared" si="63"/>
        <v>1</v>
      </c>
      <c r="I436" s="251">
        <f t="shared" si="63"/>
        <v>1225000000.0000002</v>
      </c>
      <c r="J436" s="248">
        <f t="shared" si="63"/>
        <v>60791841449</v>
      </c>
      <c r="K436" s="241">
        <f t="shared" si="63"/>
        <v>1</v>
      </c>
      <c r="L436" s="251">
        <f t="shared" si="63"/>
        <v>2275000000</v>
      </c>
      <c r="M436" s="309">
        <f t="shared" si="63"/>
        <v>69507278943.222519</v>
      </c>
      <c r="N436" s="248">
        <f>+SUM(N4:N435)</f>
        <v>335287696.59628344</v>
      </c>
      <c r="O436" s="239">
        <f>+SUM(O4:O435)</f>
        <v>2714723756.3142672</v>
      </c>
      <c r="P436" s="257">
        <f>+SUM(P4:P435)</f>
        <v>209555314.62748405</v>
      </c>
      <c r="Q436" s="242">
        <f>+SUM(Q4:Q435)</f>
        <v>69297723628.595047</v>
      </c>
    </row>
  </sheetData>
  <sheetProtection password="E604" sheet="1" objects="1" scenarios="1"/>
  <mergeCells count="1">
    <mergeCell ref="A1:C2"/>
  </mergeCells>
  <phoneticPr fontId="2" type="noConversion"/>
  <pageMargins left="0.75" right="0.75" top="1" bottom="1" header="0.5" footer="0.5"/>
  <pageSetup paperSize="9" scale="53" fitToHeight="12" orientation="landscape" r:id="rId1"/>
  <headerFooter alignWithMargins="0">
    <oddHeader>&amp;CJáróbeteg szakellátás
2011. évi Teljesítmény Volumen Korlát adatait tartalmazó számolótábla</oddHeader>
    <oddFooter>&amp;C&amp;P/&amp;N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43"/>
  <sheetViews>
    <sheetView workbookViewId="0"/>
  </sheetViews>
  <sheetFormatPr defaultRowHeight="12.75"/>
  <sheetData>
    <row r="1" spans="1:3" ht="60">
      <c r="A1" s="86" t="s">
        <v>936</v>
      </c>
      <c r="B1" s="3"/>
      <c r="C1" s="87" t="s">
        <v>937</v>
      </c>
    </row>
    <row r="2" spans="1:3">
      <c r="A2" s="84" t="s">
        <v>10</v>
      </c>
      <c r="B2" s="3" t="s">
        <v>938</v>
      </c>
      <c r="C2" s="88">
        <v>0</v>
      </c>
    </row>
    <row r="3" spans="1:3">
      <c r="A3" s="84" t="s">
        <v>12</v>
      </c>
      <c r="B3" s="3" t="s">
        <v>939</v>
      </c>
      <c r="C3" s="88">
        <v>0</v>
      </c>
    </row>
    <row r="4" spans="1:3">
      <c r="A4" s="84" t="s">
        <v>14</v>
      </c>
      <c r="B4" s="3" t="s">
        <v>940</v>
      </c>
      <c r="C4" s="88">
        <v>5301</v>
      </c>
    </row>
    <row r="5" spans="1:3">
      <c r="A5" s="84" t="s">
        <v>16</v>
      </c>
      <c r="B5" s="3" t="s">
        <v>941</v>
      </c>
      <c r="C5" s="88">
        <v>0</v>
      </c>
    </row>
    <row r="6" spans="1:3">
      <c r="A6" s="84" t="s">
        <v>18</v>
      </c>
      <c r="B6" s="3" t="s">
        <v>942</v>
      </c>
      <c r="C6" s="88">
        <v>0</v>
      </c>
    </row>
    <row r="7" spans="1:3">
      <c r="A7" s="84" t="s">
        <v>20</v>
      </c>
      <c r="B7" s="3" t="s">
        <v>943</v>
      </c>
      <c r="C7" s="88">
        <v>0</v>
      </c>
    </row>
    <row r="8" spans="1:3">
      <c r="A8" s="84" t="s">
        <v>22</v>
      </c>
      <c r="B8" s="3" t="s">
        <v>944</v>
      </c>
      <c r="C8" s="88">
        <v>47</v>
      </c>
    </row>
    <row r="9" spans="1:3">
      <c r="A9" s="84" t="s">
        <v>25</v>
      </c>
      <c r="B9" s="3" t="s">
        <v>945</v>
      </c>
      <c r="C9" s="88">
        <v>0</v>
      </c>
    </row>
    <row r="10" spans="1:3">
      <c r="A10" s="84" t="s">
        <v>27</v>
      </c>
      <c r="B10" s="3" t="s">
        <v>946</v>
      </c>
      <c r="C10" s="88">
        <v>2869</v>
      </c>
    </row>
    <row r="11" spans="1:3">
      <c r="A11" s="84" t="s">
        <v>29</v>
      </c>
      <c r="B11" s="3" t="s">
        <v>947</v>
      </c>
      <c r="C11" s="88">
        <v>0</v>
      </c>
    </row>
    <row r="12" spans="1:3">
      <c r="A12" s="84" t="s">
        <v>31</v>
      </c>
      <c r="B12" s="3" t="s">
        <v>948</v>
      </c>
      <c r="C12" s="88">
        <v>0</v>
      </c>
    </row>
    <row r="13" spans="1:3">
      <c r="A13" s="83" t="s">
        <v>33</v>
      </c>
      <c r="B13" s="3" t="s">
        <v>949</v>
      </c>
      <c r="C13" s="88">
        <v>309</v>
      </c>
    </row>
    <row r="14" spans="1:3">
      <c r="A14" s="84" t="s">
        <v>36</v>
      </c>
      <c r="B14" s="3" t="s">
        <v>950</v>
      </c>
      <c r="C14" s="88">
        <v>0</v>
      </c>
    </row>
    <row r="15" spans="1:3">
      <c r="A15" s="84" t="s">
        <v>38</v>
      </c>
      <c r="B15" s="3" t="s">
        <v>951</v>
      </c>
      <c r="C15" s="88">
        <v>710</v>
      </c>
    </row>
    <row r="16" spans="1:3">
      <c r="A16" s="84" t="s">
        <v>40</v>
      </c>
      <c r="B16" s="3" t="s">
        <v>952</v>
      </c>
      <c r="C16" s="88">
        <v>0</v>
      </c>
    </row>
    <row r="17" spans="1:3">
      <c r="A17" s="84" t="s">
        <v>43</v>
      </c>
      <c r="B17" s="3" t="s">
        <v>953</v>
      </c>
      <c r="C17" s="88">
        <v>0</v>
      </c>
    </row>
    <row r="18" spans="1:3">
      <c r="A18" s="84" t="s">
        <v>45</v>
      </c>
      <c r="B18" s="3" t="s">
        <v>954</v>
      </c>
      <c r="C18" s="88">
        <v>0</v>
      </c>
    </row>
    <row r="19" spans="1:3">
      <c r="A19" s="84" t="s">
        <v>47</v>
      </c>
      <c r="B19" s="3" t="s">
        <v>955</v>
      </c>
      <c r="C19" s="88">
        <v>4245</v>
      </c>
    </row>
    <row r="20" spans="1:3">
      <c r="A20" s="84" t="s">
        <v>49</v>
      </c>
      <c r="B20" s="3" t="s">
        <v>956</v>
      </c>
      <c r="C20" s="88">
        <v>164</v>
      </c>
    </row>
    <row r="21" spans="1:3">
      <c r="A21" s="84" t="s">
        <v>51</v>
      </c>
      <c r="B21" s="3" t="s">
        <v>957</v>
      </c>
      <c r="C21" s="88">
        <v>0</v>
      </c>
    </row>
    <row r="22" spans="1:3">
      <c r="A22" s="84" t="s">
        <v>53</v>
      </c>
      <c r="B22" s="3" t="s">
        <v>958</v>
      </c>
      <c r="C22" s="88">
        <v>180</v>
      </c>
    </row>
    <row r="23" spans="1:3">
      <c r="A23" s="84" t="s">
        <v>55</v>
      </c>
      <c r="B23" s="3" t="s">
        <v>959</v>
      </c>
      <c r="C23" s="88">
        <v>800</v>
      </c>
    </row>
    <row r="24" spans="1:3">
      <c r="A24" s="84" t="s">
        <v>58</v>
      </c>
      <c r="B24" s="3" t="s">
        <v>960</v>
      </c>
      <c r="C24" s="88">
        <v>0</v>
      </c>
    </row>
    <row r="25" spans="1:3">
      <c r="A25" s="84" t="s">
        <v>60</v>
      </c>
      <c r="B25" s="3" t="s">
        <v>961</v>
      </c>
      <c r="C25" s="88">
        <v>228.76722222222224</v>
      </c>
    </row>
    <row r="26" spans="1:3">
      <c r="A26" s="84" t="s">
        <v>62</v>
      </c>
      <c r="B26" s="3" t="s">
        <v>962</v>
      </c>
      <c r="C26" s="88">
        <v>0</v>
      </c>
    </row>
    <row r="27" spans="1:3">
      <c r="A27" s="84" t="s">
        <v>64</v>
      </c>
      <c r="B27" s="3" t="s">
        <v>963</v>
      </c>
      <c r="C27" s="88">
        <v>254</v>
      </c>
    </row>
    <row r="28" spans="1:3">
      <c r="A28" s="84" t="s">
        <v>66</v>
      </c>
      <c r="B28" s="3" t="s">
        <v>964</v>
      </c>
      <c r="C28" s="88">
        <v>5112</v>
      </c>
    </row>
    <row r="29" spans="1:3">
      <c r="A29" s="83" t="s">
        <v>68</v>
      </c>
      <c r="B29" s="3" t="s">
        <v>965</v>
      </c>
      <c r="C29" s="88">
        <v>0</v>
      </c>
    </row>
    <row r="30" spans="1:3">
      <c r="A30" s="84" t="s">
        <v>71</v>
      </c>
      <c r="B30" s="3" t="s">
        <v>966</v>
      </c>
      <c r="C30" s="88">
        <v>964</v>
      </c>
    </row>
    <row r="31" spans="1:3">
      <c r="A31" s="84" t="s">
        <v>73</v>
      </c>
      <c r="B31" s="3" t="s">
        <v>967</v>
      </c>
      <c r="C31" s="88">
        <v>0</v>
      </c>
    </row>
    <row r="32" spans="1:3">
      <c r="A32" s="84" t="s">
        <v>75</v>
      </c>
      <c r="B32" s="3" t="s">
        <v>968</v>
      </c>
      <c r="C32" s="88">
        <v>0</v>
      </c>
    </row>
    <row r="33" spans="1:3">
      <c r="A33" s="84" t="s">
        <v>77</v>
      </c>
      <c r="B33" s="3" t="s">
        <v>969</v>
      </c>
      <c r="C33" s="88">
        <v>383</v>
      </c>
    </row>
    <row r="34" spans="1:3">
      <c r="A34" s="84" t="s">
        <v>80</v>
      </c>
      <c r="B34" s="3" t="s">
        <v>970</v>
      </c>
      <c r="C34" s="88">
        <v>0</v>
      </c>
    </row>
    <row r="35" spans="1:3">
      <c r="A35" s="84" t="s">
        <v>82</v>
      </c>
      <c r="B35" s="3" t="s">
        <v>971</v>
      </c>
      <c r="C35" s="88">
        <v>0</v>
      </c>
    </row>
    <row r="36" spans="1:3">
      <c r="A36" s="84" t="s">
        <v>84</v>
      </c>
      <c r="B36" s="3" t="s">
        <v>972</v>
      </c>
      <c r="C36" s="88">
        <v>2605</v>
      </c>
    </row>
    <row r="37" spans="1:3">
      <c r="A37" s="84" t="s">
        <v>86</v>
      </c>
      <c r="B37" s="3" t="s">
        <v>973</v>
      </c>
      <c r="C37" s="88">
        <v>233.33333333333331</v>
      </c>
    </row>
    <row r="38" spans="1:3">
      <c r="A38" s="84" t="s">
        <v>88</v>
      </c>
      <c r="B38" s="3" t="s">
        <v>974</v>
      </c>
      <c r="C38" s="88">
        <v>764.0016859476915</v>
      </c>
    </row>
    <row r="39" spans="1:3">
      <c r="A39" s="84" t="s">
        <v>91</v>
      </c>
      <c r="B39" s="3" t="s">
        <v>975</v>
      </c>
      <c r="C39" s="88">
        <v>0</v>
      </c>
    </row>
    <row r="40" spans="1:3">
      <c r="A40" s="84" t="s">
        <v>93</v>
      </c>
      <c r="B40" s="3" t="s">
        <v>976</v>
      </c>
      <c r="C40" s="88">
        <v>6899</v>
      </c>
    </row>
    <row r="41" spans="1:3">
      <c r="A41" s="84" t="s">
        <v>95</v>
      </c>
      <c r="B41" s="3" t="s">
        <v>977</v>
      </c>
      <c r="C41" s="88">
        <v>0</v>
      </c>
    </row>
    <row r="42" spans="1:3">
      <c r="A42" s="84" t="s">
        <v>97</v>
      </c>
      <c r="B42" s="3" t="s">
        <v>978</v>
      </c>
      <c r="C42" s="88">
        <v>1000</v>
      </c>
    </row>
    <row r="43" spans="1:3">
      <c r="A43" s="83" t="s">
        <v>100</v>
      </c>
      <c r="B43" s="3" t="s">
        <v>979</v>
      </c>
      <c r="C43" s="88">
        <v>510</v>
      </c>
    </row>
    <row r="44" spans="1:3">
      <c r="A44" s="84" t="s">
        <v>102</v>
      </c>
      <c r="B44" s="3" t="s">
        <v>980</v>
      </c>
      <c r="C44" s="88">
        <v>0</v>
      </c>
    </row>
    <row r="45" spans="1:3">
      <c r="A45" s="83" t="s">
        <v>104</v>
      </c>
      <c r="B45" s="3" t="s">
        <v>981</v>
      </c>
      <c r="C45" s="88">
        <v>0</v>
      </c>
    </row>
    <row r="46" spans="1:3">
      <c r="A46" s="83" t="s">
        <v>106</v>
      </c>
      <c r="B46" s="3" t="s">
        <v>982</v>
      </c>
      <c r="C46" s="88">
        <v>1351.7850000000001</v>
      </c>
    </row>
    <row r="47" spans="1:3">
      <c r="A47" s="84" t="s">
        <v>109</v>
      </c>
      <c r="B47" s="3" t="s">
        <v>983</v>
      </c>
      <c r="C47" s="88">
        <v>0</v>
      </c>
    </row>
    <row r="48" spans="1:3">
      <c r="A48" s="84" t="s">
        <v>111</v>
      </c>
      <c r="B48" s="3" t="s">
        <v>984</v>
      </c>
      <c r="C48" s="88">
        <v>0</v>
      </c>
    </row>
    <row r="49" spans="1:3">
      <c r="A49" s="84" t="s">
        <v>113</v>
      </c>
      <c r="B49" s="3" t="s">
        <v>985</v>
      </c>
      <c r="C49" s="88">
        <v>0</v>
      </c>
    </row>
    <row r="50" spans="1:3">
      <c r="A50" s="84" t="s">
        <v>115</v>
      </c>
      <c r="B50" s="3" t="s">
        <v>986</v>
      </c>
      <c r="C50" s="88">
        <v>1775.3333333333333</v>
      </c>
    </row>
    <row r="51" spans="1:3">
      <c r="A51" s="84" t="s">
        <v>117</v>
      </c>
      <c r="B51" s="3" t="s">
        <v>987</v>
      </c>
      <c r="C51" s="88">
        <v>0</v>
      </c>
    </row>
    <row r="52" spans="1:3">
      <c r="A52" s="84" t="s">
        <v>119</v>
      </c>
      <c r="B52" s="3" t="s">
        <v>988</v>
      </c>
      <c r="C52" s="88">
        <v>0</v>
      </c>
    </row>
    <row r="53" spans="1:3">
      <c r="A53" s="84" t="s">
        <v>122</v>
      </c>
      <c r="B53" s="3" t="s">
        <v>989</v>
      </c>
      <c r="C53" s="88">
        <v>0</v>
      </c>
    </row>
    <row r="54" spans="1:3">
      <c r="A54" s="84" t="s">
        <v>124</v>
      </c>
      <c r="B54" s="3" t="s">
        <v>990</v>
      </c>
      <c r="C54" s="88">
        <v>359</v>
      </c>
    </row>
    <row r="55" spans="1:3">
      <c r="A55" s="84" t="s">
        <v>126</v>
      </c>
      <c r="B55" s="3" t="s">
        <v>991</v>
      </c>
      <c r="C55" s="88">
        <v>0</v>
      </c>
    </row>
    <row r="56" spans="1:3">
      <c r="A56" s="84" t="s">
        <v>129</v>
      </c>
      <c r="B56" s="3" t="s">
        <v>992</v>
      </c>
      <c r="C56" s="88">
        <v>0</v>
      </c>
    </row>
    <row r="57" spans="1:3">
      <c r="A57" s="84" t="s">
        <v>131</v>
      </c>
      <c r="B57" s="3" t="s">
        <v>993</v>
      </c>
      <c r="C57" s="88">
        <v>508</v>
      </c>
    </row>
    <row r="58" spans="1:3">
      <c r="A58" s="84" t="s">
        <v>133</v>
      </c>
      <c r="B58" s="3" t="s">
        <v>994</v>
      </c>
      <c r="C58" s="88">
        <v>0</v>
      </c>
    </row>
    <row r="59" spans="1:3">
      <c r="A59" s="84" t="s">
        <v>135</v>
      </c>
      <c r="B59" s="3" t="s">
        <v>995</v>
      </c>
      <c r="C59" s="88">
        <v>600</v>
      </c>
    </row>
    <row r="60" spans="1:3">
      <c r="A60" s="84" t="s">
        <v>137</v>
      </c>
      <c r="B60" s="3" t="s">
        <v>996</v>
      </c>
      <c r="C60" s="88">
        <v>0</v>
      </c>
    </row>
    <row r="61" spans="1:3">
      <c r="A61" s="84" t="s">
        <v>139</v>
      </c>
      <c r="B61" s="3" t="s">
        <v>997</v>
      </c>
      <c r="C61" s="88">
        <v>331</v>
      </c>
    </row>
    <row r="62" spans="1:3">
      <c r="A62" s="84" t="s">
        <v>141</v>
      </c>
      <c r="B62" s="3" t="s">
        <v>998</v>
      </c>
      <c r="C62" s="88">
        <v>0</v>
      </c>
    </row>
    <row r="63" spans="1:3">
      <c r="A63" s="84" t="s">
        <v>143</v>
      </c>
      <c r="B63" s="3" t="s">
        <v>999</v>
      </c>
      <c r="C63" s="88">
        <v>0</v>
      </c>
    </row>
    <row r="64" spans="1:3">
      <c r="A64" s="84" t="s">
        <v>145</v>
      </c>
      <c r="B64" s="3" t="s">
        <v>1000</v>
      </c>
      <c r="C64" s="88">
        <v>0</v>
      </c>
    </row>
    <row r="65" spans="1:3">
      <c r="A65" s="84" t="s">
        <v>147</v>
      </c>
      <c r="B65" s="3" t="s">
        <v>1001</v>
      </c>
      <c r="C65" s="88">
        <v>0</v>
      </c>
    </row>
    <row r="66" spans="1:3">
      <c r="A66" s="84" t="s">
        <v>149</v>
      </c>
      <c r="B66" s="3" t="s">
        <v>1002</v>
      </c>
      <c r="C66" s="88">
        <v>0</v>
      </c>
    </row>
    <row r="67" spans="1:3">
      <c r="A67" s="84" t="s">
        <v>152</v>
      </c>
      <c r="B67" s="3" t="s">
        <v>1003</v>
      </c>
      <c r="C67" s="88">
        <v>2172</v>
      </c>
    </row>
    <row r="68" spans="1:3">
      <c r="A68" s="84" t="s">
        <v>154</v>
      </c>
      <c r="B68" s="3" t="s">
        <v>1004</v>
      </c>
      <c r="C68" s="88">
        <v>267.99944444444441</v>
      </c>
    </row>
    <row r="69" spans="1:3">
      <c r="A69" s="84" t="s">
        <v>156</v>
      </c>
      <c r="B69" s="3" t="s">
        <v>1005</v>
      </c>
      <c r="C69" s="88">
        <v>227</v>
      </c>
    </row>
    <row r="70" spans="1:3">
      <c r="A70" s="84" t="s">
        <v>158</v>
      </c>
      <c r="B70" s="3" t="s">
        <v>1006</v>
      </c>
      <c r="C70" s="88">
        <v>0</v>
      </c>
    </row>
    <row r="71" spans="1:3">
      <c r="A71" s="84" t="s">
        <v>160</v>
      </c>
      <c r="B71" s="3" t="s">
        <v>1007</v>
      </c>
      <c r="C71" s="88">
        <v>0</v>
      </c>
    </row>
    <row r="72" spans="1:3">
      <c r="A72" s="83" t="s">
        <v>163</v>
      </c>
      <c r="B72" s="3" t="s">
        <v>1008</v>
      </c>
      <c r="C72" s="88">
        <v>188</v>
      </c>
    </row>
    <row r="73" spans="1:3">
      <c r="A73" s="83" t="s">
        <v>165</v>
      </c>
      <c r="B73" s="3" t="s">
        <v>1009</v>
      </c>
      <c r="C73" s="88">
        <v>234.02055555555552</v>
      </c>
    </row>
    <row r="74" spans="1:3">
      <c r="A74" s="83" t="s">
        <v>167</v>
      </c>
      <c r="B74" s="3" t="s">
        <v>1010</v>
      </c>
      <c r="C74" s="88">
        <v>4760</v>
      </c>
    </row>
    <row r="75" spans="1:3">
      <c r="A75" s="3" t="s">
        <v>169</v>
      </c>
      <c r="B75" s="3" t="s">
        <v>1011</v>
      </c>
      <c r="C75" s="88">
        <v>0</v>
      </c>
    </row>
    <row r="76" spans="1:3">
      <c r="A76" s="89" t="s">
        <v>171</v>
      </c>
      <c r="B76" s="3" t="s">
        <v>1012</v>
      </c>
      <c r="C76" s="88">
        <v>0</v>
      </c>
    </row>
    <row r="77" spans="1:3">
      <c r="A77" s="3" t="s">
        <v>174</v>
      </c>
      <c r="B77" s="3" t="s">
        <v>1013</v>
      </c>
      <c r="C77" s="88">
        <v>775</v>
      </c>
    </row>
    <row r="78" spans="1:3">
      <c r="A78" s="3" t="s">
        <v>176</v>
      </c>
      <c r="B78" s="3" t="s">
        <v>1014</v>
      </c>
      <c r="C78" s="88">
        <v>165</v>
      </c>
    </row>
    <row r="79" spans="1:3">
      <c r="A79" s="3" t="s">
        <v>178</v>
      </c>
      <c r="B79" s="3" t="s">
        <v>1015</v>
      </c>
      <c r="C79" s="88">
        <v>0</v>
      </c>
    </row>
    <row r="80" spans="1:3">
      <c r="A80" s="3" t="s">
        <v>180</v>
      </c>
      <c r="B80" s="3" t="s">
        <v>1016</v>
      </c>
      <c r="C80" s="88">
        <v>0</v>
      </c>
    </row>
    <row r="81" spans="1:3">
      <c r="A81" s="3" t="s">
        <v>182</v>
      </c>
      <c r="B81" s="3" t="s">
        <v>1017</v>
      </c>
      <c r="C81" s="88">
        <v>0</v>
      </c>
    </row>
    <row r="82" spans="1:3">
      <c r="A82" s="3" t="s">
        <v>185</v>
      </c>
      <c r="B82" s="3" t="s">
        <v>1018</v>
      </c>
      <c r="C82" s="88">
        <v>0</v>
      </c>
    </row>
    <row r="83" spans="1:3">
      <c r="A83" s="3" t="s">
        <v>187</v>
      </c>
      <c r="B83" s="3" t="s">
        <v>1019</v>
      </c>
      <c r="C83" s="88">
        <v>508</v>
      </c>
    </row>
    <row r="84" spans="1:3">
      <c r="A84" s="3" t="s">
        <v>189</v>
      </c>
      <c r="B84" s="3" t="s">
        <v>1020</v>
      </c>
      <c r="C84" s="88">
        <v>0</v>
      </c>
    </row>
    <row r="85" spans="1:3">
      <c r="A85" s="3" t="s">
        <v>191</v>
      </c>
      <c r="B85" s="3" t="s">
        <v>1021</v>
      </c>
      <c r="C85" s="88">
        <v>0</v>
      </c>
    </row>
    <row r="86" spans="1:3">
      <c r="A86" s="3" t="s">
        <v>194</v>
      </c>
      <c r="B86" s="3" t="s">
        <v>1022</v>
      </c>
      <c r="C86" s="88">
        <v>0</v>
      </c>
    </row>
    <row r="87" spans="1:3">
      <c r="A87" s="3" t="s">
        <v>196</v>
      </c>
      <c r="B87" s="3" t="s">
        <v>1023</v>
      </c>
      <c r="C87" s="88">
        <v>0</v>
      </c>
    </row>
    <row r="88" spans="1:3">
      <c r="A88" s="89" t="s">
        <v>198</v>
      </c>
      <c r="B88" s="3" t="s">
        <v>1024</v>
      </c>
      <c r="C88" s="88">
        <v>0</v>
      </c>
    </row>
    <row r="89" spans="1:3">
      <c r="A89" s="3" t="s">
        <v>200</v>
      </c>
      <c r="B89" s="3" t="s">
        <v>1025</v>
      </c>
      <c r="C89" s="88">
        <v>823</v>
      </c>
    </row>
    <row r="90" spans="1:3">
      <c r="A90" s="3" t="s">
        <v>203</v>
      </c>
      <c r="B90" s="3" t="s">
        <v>1026</v>
      </c>
      <c r="C90" s="88">
        <v>0</v>
      </c>
    </row>
    <row r="91" spans="1:3">
      <c r="A91" s="3" t="s">
        <v>205</v>
      </c>
      <c r="B91" s="3" t="s">
        <v>1027</v>
      </c>
      <c r="C91" s="88">
        <v>0</v>
      </c>
    </row>
    <row r="92" spans="1:3">
      <c r="A92" s="3" t="s">
        <v>207</v>
      </c>
      <c r="B92" s="3" t="s">
        <v>1028</v>
      </c>
      <c r="C92" s="88">
        <v>0</v>
      </c>
    </row>
    <row r="93" spans="1:3">
      <c r="A93" s="3" t="s">
        <v>209</v>
      </c>
      <c r="B93" s="3" t="s">
        <v>1029</v>
      </c>
      <c r="C93" s="88">
        <v>0</v>
      </c>
    </row>
    <row r="94" spans="1:3">
      <c r="A94" s="3" t="s">
        <v>211</v>
      </c>
      <c r="B94" s="3" t="s">
        <v>1030</v>
      </c>
      <c r="C94" s="88">
        <v>119</v>
      </c>
    </row>
    <row r="95" spans="1:3">
      <c r="A95" s="3" t="s">
        <v>213</v>
      </c>
      <c r="B95" s="3" t="s">
        <v>1031</v>
      </c>
      <c r="C95" s="88">
        <v>21</v>
      </c>
    </row>
    <row r="96" spans="1:3">
      <c r="A96" s="3" t="s">
        <v>215</v>
      </c>
      <c r="B96" s="3" t="s">
        <v>1032</v>
      </c>
      <c r="C96" s="88">
        <v>0</v>
      </c>
    </row>
    <row r="97" spans="1:3">
      <c r="A97" s="89" t="s">
        <v>217</v>
      </c>
      <c r="B97" s="3" t="s">
        <v>1033</v>
      </c>
      <c r="C97" s="88">
        <v>0</v>
      </c>
    </row>
    <row r="98" spans="1:3">
      <c r="A98" s="3" t="s">
        <v>219</v>
      </c>
      <c r="B98" s="3" t="s">
        <v>1034</v>
      </c>
      <c r="C98" s="88">
        <v>599</v>
      </c>
    </row>
    <row r="99" spans="1:3">
      <c r="A99" s="3" t="s">
        <v>222</v>
      </c>
      <c r="B99" s="3" t="s">
        <v>1035</v>
      </c>
      <c r="C99" s="88">
        <v>0</v>
      </c>
    </row>
    <row r="100" spans="1:3">
      <c r="A100" s="3" t="s">
        <v>224</v>
      </c>
      <c r="B100" s="3" t="s">
        <v>1036</v>
      </c>
      <c r="C100" s="88">
        <v>777</v>
      </c>
    </row>
    <row r="101" spans="1:3">
      <c r="A101" s="3" t="s">
        <v>226</v>
      </c>
      <c r="B101" s="3" t="s">
        <v>1037</v>
      </c>
      <c r="C101" s="88">
        <v>499</v>
      </c>
    </row>
    <row r="102" spans="1:3">
      <c r="A102" s="3" t="s">
        <v>228</v>
      </c>
      <c r="B102" s="3" t="s">
        <v>1038</v>
      </c>
      <c r="C102" s="88">
        <v>0</v>
      </c>
    </row>
    <row r="103" spans="1:3">
      <c r="A103" s="3" t="s">
        <v>231</v>
      </c>
      <c r="B103" s="3" t="s">
        <v>1039</v>
      </c>
      <c r="C103" s="88">
        <v>0</v>
      </c>
    </row>
    <row r="104" spans="1:3">
      <c r="A104" s="3" t="s">
        <v>233</v>
      </c>
      <c r="B104" s="3" t="s">
        <v>1040</v>
      </c>
      <c r="C104" s="88">
        <v>106</v>
      </c>
    </row>
    <row r="105" spans="1:3">
      <c r="A105" s="3" t="s">
        <v>235</v>
      </c>
      <c r="B105" s="3" t="s">
        <v>1041</v>
      </c>
      <c r="C105" s="88">
        <v>598</v>
      </c>
    </row>
    <row r="106" spans="1:3">
      <c r="A106" s="3" t="s">
        <v>237</v>
      </c>
      <c r="B106" s="3" t="s">
        <v>1042</v>
      </c>
      <c r="C106" s="88">
        <v>1106</v>
      </c>
    </row>
    <row r="107" spans="1:3">
      <c r="A107" s="3" t="s">
        <v>239</v>
      </c>
      <c r="B107" s="3" t="s">
        <v>1043</v>
      </c>
      <c r="C107" s="88">
        <v>1214</v>
      </c>
    </row>
    <row r="108" spans="1:3">
      <c r="A108" s="3" t="s">
        <v>241</v>
      </c>
      <c r="B108" s="3" t="s">
        <v>1044</v>
      </c>
      <c r="C108" s="88">
        <v>535</v>
      </c>
    </row>
    <row r="109" spans="1:3">
      <c r="A109" s="3" t="s">
        <v>243</v>
      </c>
      <c r="B109" s="3" t="s">
        <v>1045</v>
      </c>
      <c r="C109" s="88">
        <v>1117</v>
      </c>
    </row>
    <row r="110" spans="1:3">
      <c r="A110" s="3" t="s">
        <v>245</v>
      </c>
      <c r="B110" s="3" t="s">
        <v>1046</v>
      </c>
      <c r="C110" s="88">
        <v>4926</v>
      </c>
    </row>
    <row r="111" spans="1:3">
      <c r="A111" s="3" t="s">
        <v>247</v>
      </c>
      <c r="B111" s="3" t="s">
        <v>1047</v>
      </c>
      <c r="C111" s="88">
        <v>0</v>
      </c>
    </row>
    <row r="112" spans="1:3">
      <c r="A112" s="3" t="s">
        <v>249</v>
      </c>
      <c r="B112" s="3" t="s">
        <v>1048</v>
      </c>
      <c r="C112" s="88">
        <v>499</v>
      </c>
    </row>
    <row r="113" spans="1:3">
      <c r="A113" s="3" t="s">
        <v>251</v>
      </c>
      <c r="B113" s="3" t="s">
        <v>1049</v>
      </c>
      <c r="C113" s="88">
        <v>200</v>
      </c>
    </row>
    <row r="114" spans="1:3">
      <c r="A114" s="3" t="s">
        <v>253</v>
      </c>
      <c r="B114" s="3" t="s">
        <v>1050</v>
      </c>
      <c r="C114" s="88">
        <v>763</v>
      </c>
    </row>
    <row r="115" spans="1:3">
      <c r="A115" s="3" t="s">
        <v>255</v>
      </c>
      <c r="B115" s="3" t="s">
        <v>1051</v>
      </c>
      <c r="C115" s="88">
        <v>2229.0294444444444</v>
      </c>
    </row>
    <row r="116" spans="1:3">
      <c r="A116" s="3" t="s">
        <v>257</v>
      </c>
      <c r="B116" s="3" t="s">
        <v>1052</v>
      </c>
      <c r="C116" s="88">
        <v>753.66991517129441</v>
      </c>
    </row>
    <row r="117" spans="1:3">
      <c r="A117" s="3" t="s">
        <v>259</v>
      </c>
      <c r="B117" s="3" t="s">
        <v>1053</v>
      </c>
      <c r="C117" s="88">
        <v>0</v>
      </c>
    </row>
    <row r="118" spans="1:3">
      <c r="A118" s="3" t="s">
        <v>261</v>
      </c>
      <c r="B118" s="3" t="s">
        <v>1054</v>
      </c>
      <c r="C118" s="88">
        <v>3349.6767334791025</v>
      </c>
    </row>
    <row r="119" spans="1:3">
      <c r="A119" s="3" t="s">
        <v>263</v>
      </c>
      <c r="B119" s="3" t="s">
        <v>1055</v>
      </c>
      <c r="C119" s="88">
        <v>91</v>
      </c>
    </row>
    <row r="120" spans="1:3">
      <c r="A120" s="3" t="s">
        <v>265</v>
      </c>
      <c r="B120" s="3" t="s">
        <v>1056</v>
      </c>
      <c r="C120" s="88">
        <v>0</v>
      </c>
    </row>
    <row r="121" spans="1:3">
      <c r="A121" s="3" t="s">
        <v>267</v>
      </c>
      <c r="B121" s="3" t="s">
        <v>1057</v>
      </c>
      <c r="C121" s="88">
        <v>0</v>
      </c>
    </row>
    <row r="122" spans="1:3">
      <c r="A122" s="3" t="s">
        <v>269</v>
      </c>
      <c r="B122" s="3" t="s">
        <v>1058</v>
      </c>
      <c r="C122" s="88">
        <v>7664</v>
      </c>
    </row>
    <row r="123" spans="1:3">
      <c r="A123" s="3" t="s">
        <v>271</v>
      </c>
      <c r="B123" s="3" t="s">
        <v>1059</v>
      </c>
      <c r="C123" s="88">
        <v>0</v>
      </c>
    </row>
    <row r="124" spans="1:3">
      <c r="A124" s="3" t="s">
        <v>273</v>
      </c>
      <c r="B124" s="3" t="s">
        <v>1060</v>
      </c>
      <c r="C124" s="88">
        <v>0</v>
      </c>
    </row>
    <row r="125" spans="1:3">
      <c r="A125" s="3" t="s">
        <v>275</v>
      </c>
      <c r="B125" s="3" t="s">
        <v>1061</v>
      </c>
      <c r="C125" s="88">
        <v>0</v>
      </c>
    </row>
    <row r="126" spans="1:3">
      <c r="A126" s="3" t="s">
        <v>277</v>
      </c>
      <c r="B126" s="3" t="s">
        <v>1062</v>
      </c>
      <c r="C126" s="88">
        <v>0</v>
      </c>
    </row>
    <row r="127" spans="1:3">
      <c r="A127" s="3" t="s">
        <v>279</v>
      </c>
      <c r="B127" s="3" t="s">
        <v>1063</v>
      </c>
      <c r="C127" s="88">
        <v>0</v>
      </c>
    </row>
    <row r="128" spans="1:3">
      <c r="A128" s="3" t="s">
        <v>281</v>
      </c>
      <c r="B128" s="3" t="s">
        <v>1064</v>
      </c>
      <c r="C128" s="88">
        <v>0</v>
      </c>
    </row>
    <row r="129" spans="1:3">
      <c r="A129" s="3" t="s">
        <v>283</v>
      </c>
      <c r="B129" s="3" t="s">
        <v>1065</v>
      </c>
      <c r="C129" s="88">
        <v>0</v>
      </c>
    </row>
    <row r="130" spans="1:3">
      <c r="A130" s="3" t="s">
        <v>285</v>
      </c>
      <c r="B130" s="3" t="s">
        <v>1066</v>
      </c>
      <c r="C130" s="88">
        <v>600</v>
      </c>
    </row>
    <row r="131" spans="1:3">
      <c r="A131" s="3" t="s">
        <v>287</v>
      </c>
      <c r="B131" s="3" t="s">
        <v>1067</v>
      </c>
      <c r="C131" s="88">
        <v>0</v>
      </c>
    </row>
    <row r="132" spans="1:3">
      <c r="A132" s="3" t="s">
        <v>289</v>
      </c>
      <c r="B132" s="3" t="s">
        <v>1068</v>
      </c>
      <c r="C132" s="88">
        <v>0</v>
      </c>
    </row>
    <row r="133" spans="1:3">
      <c r="A133" s="3" t="s">
        <v>291</v>
      </c>
      <c r="B133" s="3" t="s">
        <v>1069</v>
      </c>
      <c r="C133" s="88">
        <v>0</v>
      </c>
    </row>
    <row r="134" spans="1:3">
      <c r="A134" s="3" t="s">
        <v>293</v>
      </c>
      <c r="B134" s="3" t="s">
        <v>1070</v>
      </c>
      <c r="C134" s="88">
        <v>0</v>
      </c>
    </row>
    <row r="135" spans="1:3">
      <c r="A135" s="3" t="s">
        <v>295</v>
      </c>
      <c r="B135" s="3" t="s">
        <v>1071</v>
      </c>
      <c r="C135" s="88">
        <v>352</v>
      </c>
    </row>
    <row r="136" spans="1:3">
      <c r="A136" s="3" t="s">
        <v>297</v>
      </c>
      <c r="B136" s="3" t="s">
        <v>1072</v>
      </c>
      <c r="C136" s="88">
        <v>0</v>
      </c>
    </row>
    <row r="137" spans="1:3">
      <c r="A137" s="3" t="s">
        <v>299</v>
      </c>
      <c r="B137" s="3" t="s">
        <v>1073</v>
      </c>
      <c r="C137" s="88">
        <v>3258</v>
      </c>
    </row>
    <row r="138" spans="1:3">
      <c r="A138" s="3" t="s">
        <v>300</v>
      </c>
      <c r="B138" s="3" t="s">
        <v>1074</v>
      </c>
      <c r="C138" s="88">
        <v>0</v>
      </c>
    </row>
    <row r="139" spans="1:3">
      <c r="A139" s="3" t="s">
        <v>302</v>
      </c>
      <c r="B139" s="3" t="s">
        <v>1075</v>
      </c>
      <c r="C139" s="88">
        <v>0</v>
      </c>
    </row>
    <row r="140" spans="1:3">
      <c r="A140" s="3" t="s">
        <v>304</v>
      </c>
      <c r="B140" s="3" t="s">
        <v>1076</v>
      </c>
      <c r="C140" s="88">
        <v>0</v>
      </c>
    </row>
    <row r="141" spans="1:3">
      <c r="A141" s="3" t="s">
        <v>306</v>
      </c>
      <c r="B141" s="3" t="s">
        <v>1077</v>
      </c>
      <c r="C141" s="88">
        <v>0</v>
      </c>
    </row>
    <row r="142" spans="1:3">
      <c r="A142" s="3" t="s">
        <v>308</v>
      </c>
      <c r="B142" s="3" t="s">
        <v>1078</v>
      </c>
      <c r="C142" s="88">
        <v>0</v>
      </c>
    </row>
    <row r="143" spans="1:3">
      <c r="A143" s="3"/>
      <c r="B143" s="3"/>
      <c r="C143" s="88">
        <v>79999.616667931434</v>
      </c>
    </row>
  </sheetData>
  <phoneticPr fontId="2" type="noConversion"/>
  <pageMargins left="0.75" right="0.75" top="1" bottom="1" header="0.5" footer="0.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2</vt:i4>
      </vt:variant>
    </vt:vector>
  </HeadingPairs>
  <TitlesOfParts>
    <vt:vector size="7" baseType="lpstr">
      <vt:lpstr>FEKVO_OSSZEHASONLITO</vt:lpstr>
      <vt:lpstr>FEKVO_TELJ_ALAP</vt:lpstr>
      <vt:lpstr>FEKVO_TVK</vt:lpstr>
      <vt:lpstr>JARO_TVK</vt:lpstr>
      <vt:lpstr>Munka1</vt:lpstr>
      <vt:lpstr>FEKVO_TVK!Nyomtatási_cím</vt:lpstr>
      <vt:lpstr>JARO_TVK!Nyomtatási_cím</vt:lpstr>
    </vt:vector>
  </TitlesOfParts>
  <Company>OEP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OEP</dc:creator>
  <cp:lastModifiedBy>Nelli</cp:lastModifiedBy>
  <cp:lastPrinted>2011-01-05T15:07:35Z</cp:lastPrinted>
  <dcterms:created xsi:type="dcterms:W3CDTF">2010-10-28T13:54:06Z</dcterms:created>
  <dcterms:modified xsi:type="dcterms:W3CDTF">2011-01-06T14:48:20Z</dcterms:modified>
</cp:coreProperties>
</file>